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 activeTab="2"/>
  </bookViews>
  <sheets>
    <sheet name="мун.прогр" sheetId="1" r:id="rId1"/>
    <sheet name="вед" sheetId="2" r:id="rId2"/>
    <sheet name="распред" sheetId="3" r:id="rId3"/>
    <sheet name="функц" sheetId="4" r:id="rId4"/>
  </sheets>
  <calcPr calcId="125725"/>
</workbook>
</file>

<file path=xl/calcChain.xml><?xml version="1.0" encoding="utf-8"?>
<calcChain xmlns="http://schemas.openxmlformats.org/spreadsheetml/2006/main">
  <c r="J65" i="4"/>
  <c r="H65"/>
  <c r="I63"/>
  <c r="H63"/>
  <c r="J63" s="1"/>
  <c r="J61"/>
  <c r="I60"/>
  <c r="H60"/>
  <c r="J60" s="1"/>
  <c r="J58"/>
  <c r="I57"/>
  <c r="H57"/>
  <c r="J57" s="1"/>
  <c r="I55"/>
  <c r="J55" s="1"/>
  <c r="H55"/>
  <c r="J54"/>
  <c r="I53"/>
  <c r="J53" s="1"/>
  <c r="H53"/>
  <c r="J51"/>
  <c r="I50"/>
  <c r="J50" s="1"/>
  <c r="H50"/>
  <c r="J49"/>
  <c r="H49"/>
  <c r="J48"/>
  <c r="I47"/>
  <c r="J47" s="1"/>
  <c r="H47"/>
  <c r="J45"/>
  <c r="J44" s="1"/>
  <c r="I45"/>
  <c r="H45"/>
  <c r="H44" s="1"/>
  <c r="I44"/>
  <c r="J42"/>
  <c r="J41"/>
  <c r="I40"/>
  <c r="H40"/>
  <c r="J40" s="1"/>
  <c r="J38"/>
  <c r="I37"/>
  <c r="H37"/>
  <c r="J37" s="1"/>
  <c r="H36"/>
  <c r="J36" s="1"/>
  <c r="H35"/>
  <c r="J35" s="1"/>
  <c r="I34"/>
  <c r="J32"/>
  <c r="I31"/>
  <c r="J31" s="1"/>
  <c r="H31"/>
  <c r="I29"/>
  <c r="H29"/>
  <c r="J29" s="1"/>
  <c r="J28"/>
  <c r="I27"/>
  <c r="H27"/>
  <c r="J27" s="1"/>
  <c r="H25"/>
  <c r="J25" s="1"/>
  <c r="I24"/>
  <c r="I68" s="1"/>
  <c r="J22"/>
  <c r="H21"/>
  <c r="J21" s="1"/>
  <c r="J20"/>
  <c r="J19"/>
  <c r="J16"/>
  <c r="J14"/>
  <c r="J12"/>
  <c r="I10"/>
  <c r="H10"/>
  <c r="J10" s="1"/>
  <c r="K597" i="3"/>
  <c r="M597" s="1"/>
  <c r="L596"/>
  <c r="K596"/>
  <c r="L595"/>
  <c r="M586"/>
  <c r="L585"/>
  <c r="K585"/>
  <c r="L584"/>
  <c r="M580"/>
  <c r="L578"/>
  <c r="K578"/>
  <c r="L577"/>
  <c r="L569"/>
  <c r="K569"/>
  <c r="K567" s="1"/>
  <c r="K566" s="1"/>
  <c r="K564" s="1"/>
  <c r="L561"/>
  <c r="K561"/>
  <c r="K559" s="1"/>
  <c r="K558" s="1"/>
  <c r="L554"/>
  <c r="M554" s="1"/>
  <c r="K554"/>
  <c r="K553"/>
  <c r="K552" s="1"/>
  <c r="K551" s="1"/>
  <c r="K550" s="1"/>
  <c r="L545"/>
  <c r="K545"/>
  <c r="K544" s="1"/>
  <c r="L541"/>
  <c r="K541"/>
  <c r="K540" s="1"/>
  <c r="L534"/>
  <c r="K534"/>
  <c r="K533" s="1"/>
  <c r="K529" s="1"/>
  <c r="K526" s="1"/>
  <c r="M525"/>
  <c r="L524"/>
  <c r="K524"/>
  <c r="M524" s="1"/>
  <c r="L522"/>
  <c r="M519"/>
  <c r="L518"/>
  <c r="K518"/>
  <c r="M518" s="1"/>
  <c r="L516"/>
  <c r="M513"/>
  <c r="L512"/>
  <c r="K512"/>
  <c r="M512" s="1"/>
  <c r="L510"/>
  <c r="M508"/>
  <c r="M506"/>
  <c r="M504"/>
  <c r="L503"/>
  <c r="K503"/>
  <c r="M503" s="1"/>
  <c r="M501"/>
  <c r="L499"/>
  <c r="K499"/>
  <c r="L497"/>
  <c r="M493"/>
  <c r="L491"/>
  <c r="K491"/>
  <c r="L489"/>
  <c r="M488"/>
  <c r="L486"/>
  <c r="M486" s="1"/>
  <c r="K486"/>
  <c r="K485"/>
  <c r="M482"/>
  <c r="L480"/>
  <c r="M480" s="1"/>
  <c r="K480"/>
  <c r="K479"/>
  <c r="M477"/>
  <c r="L476"/>
  <c r="K476"/>
  <c r="L475"/>
  <c r="M469"/>
  <c r="M468"/>
  <c r="L467"/>
  <c r="K467"/>
  <c r="M467" s="1"/>
  <c r="L466"/>
  <c r="M463"/>
  <c r="L462"/>
  <c r="K462"/>
  <c r="M462" s="1"/>
  <c r="L460"/>
  <c r="M453"/>
  <c r="M452" s="1"/>
  <c r="M451" s="1"/>
  <c r="M450" s="1"/>
  <c r="M448" s="1"/>
  <c r="M447" s="1"/>
  <c r="L453"/>
  <c r="K453"/>
  <c r="K452" s="1"/>
  <c r="K451" s="1"/>
  <c r="K450" s="1"/>
  <c r="K448" s="1"/>
  <c r="K447" s="1"/>
  <c r="L452"/>
  <c r="L451" s="1"/>
  <c r="L450" s="1"/>
  <c r="L448" s="1"/>
  <c r="L447" s="1"/>
  <c r="M445"/>
  <c r="L443"/>
  <c r="K443"/>
  <c r="K442" s="1"/>
  <c r="M440"/>
  <c r="L439"/>
  <c r="K439"/>
  <c r="L438"/>
  <c r="M431"/>
  <c r="L430"/>
  <c r="K430"/>
  <c r="K429" s="1"/>
  <c r="K427" s="1"/>
  <c r="K426" s="1"/>
  <c r="L422"/>
  <c r="K422"/>
  <c r="L421"/>
  <c r="M417"/>
  <c r="M414"/>
  <c r="L413"/>
  <c r="K413"/>
  <c r="M410"/>
  <c r="L408"/>
  <c r="M408" s="1"/>
  <c r="K408"/>
  <c r="K407"/>
  <c r="K405" s="1"/>
  <c r="M402"/>
  <c r="L400"/>
  <c r="K400"/>
  <c r="L399"/>
  <c r="M395"/>
  <c r="L394"/>
  <c r="M394" s="1"/>
  <c r="K394"/>
  <c r="K393"/>
  <c r="K391" s="1"/>
  <c r="M388"/>
  <c r="L386"/>
  <c r="M386" s="1"/>
  <c r="K386"/>
  <c r="K385"/>
  <c r="K382" s="1"/>
  <c r="M378"/>
  <c r="L377"/>
  <c r="M377" s="1"/>
  <c r="K377"/>
  <c r="K376"/>
  <c r="K375" s="1"/>
  <c r="M374"/>
  <c r="L372"/>
  <c r="M372" s="1"/>
  <c r="K372"/>
  <c r="K371"/>
  <c r="M369"/>
  <c r="L368"/>
  <c r="K368"/>
  <c r="L367"/>
  <c r="M360"/>
  <c r="L359"/>
  <c r="M359" s="1"/>
  <c r="K359"/>
  <c r="K358"/>
  <c r="K356" s="1"/>
  <c r="K355" s="1"/>
  <c r="M351"/>
  <c r="L347"/>
  <c r="M347" s="1"/>
  <c r="K347"/>
  <c r="L345"/>
  <c r="K345"/>
  <c r="L342"/>
  <c r="M339"/>
  <c r="K338"/>
  <c r="M338" s="1"/>
  <c r="L336"/>
  <c r="K331"/>
  <c r="M331" s="1"/>
  <c r="L330"/>
  <c r="L328"/>
  <c r="M328" s="1"/>
  <c r="K328"/>
  <c r="K327"/>
  <c r="K326" s="1"/>
  <c r="M324"/>
  <c r="M323" s="1"/>
  <c r="M322" s="1"/>
  <c r="L324"/>
  <c r="K324"/>
  <c r="K323" s="1"/>
  <c r="K322" s="1"/>
  <c r="L323"/>
  <c r="L322" s="1"/>
  <c r="L321"/>
  <c r="K321"/>
  <c r="K320" s="1"/>
  <c r="M319"/>
  <c r="L317"/>
  <c r="K317"/>
  <c r="M315"/>
  <c r="L314"/>
  <c r="K314"/>
  <c r="K313" s="1"/>
  <c r="L313"/>
  <c r="M312"/>
  <c r="L310"/>
  <c r="K310"/>
  <c r="K309" s="1"/>
  <c r="M308"/>
  <c r="L306"/>
  <c r="K306"/>
  <c r="K305" s="1"/>
  <c r="L304"/>
  <c r="K304"/>
  <c r="K302" s="1"/>
  <c r="K301" s="1"/>
  <c r="K299" s="1"/>
  <c r="K298" s="1"/>
  <c r="M296"/>
  <c r="L295"/>
  <c r="K295"/>
  <c r="M293"/>
  <c r="M291"/>
  <c r="L289"/>
  <c r="K289"/>
  <c r="L288"/>
  <c r="K288"/>
  <c r="L286"/>
  <c r="K286"/>
  <c r="K285" s="1"/>
  <c r="L285"/>
  <c r="M282"/>
  <c r="M281" s="1"/>
  <c r="L282"/>
  <c r="L281" s="1"/>
  <c r="K282"/>
  <c r="K280" s="1"/>
  <c r="L280"/>
  <c r="M278"/>
  <c r="L277"/>
  <c r="K277"/>
  <c r="L276"/>
  <c r="K276"/>
  <c r="M275"/>
  <c r="M273" s="1"/>
  <c r="M272" s="1"/>
  <c r="M270" s="1"/>
  <c r="L275"/>
  <c r="L273" s="1"/>
  <c r="L272" s="1"/>
  <c r="L270" s="1"/>
  <c r="K275"/>
  <c r="K273"/>
  <c r="K272" s="1"/>
  <c r="K270" s="1"/>
  <c r="M268"/>
  <c r="L267"/>
  <c r="M267" s="1"/>
  <c r="K267"/>
  <c r="M265"/>
  <c r="L263"/>
  <c r="K263"/>
  <c r="K262" s="1"/>
  <c r="M260"/>
  <c r="L258"/>
  <c r="K258"/>
  <c r="L257"/>
  <c r="K257"/>
  <c r="L255"/>
  <c r="K255"/>
  <c r="L254"/>
  <c r="K254"/>
  <c r="K252" s="1"/>
  <c r="K251" s="1"/>
  <c r="M250"/>
  <c r="K248"/>
  <c r="M248" s="1"/>
  <c r="L246"/>
  <c r="M238"/>
  <c r="L237"/>
  <c r="M237" s="1"/>
  <c r="K237"/>
  <c r="L236"/>
  <c r="M236" s="1"/>
  <c r="K236"/>
  <c r="L235"/>
  <c r="M235" s="1"/>
  <c r="K235"/>
  <c r="M234"/>
  <c r="L233"/>
  <c r="K233"/>
  <c r="K232" s="1"/>
  <c r="M230"/>
  <c r="L228"/>
  <c r="K228"/>
  <c r="K227" s="1"/>
  <c r="K225" s="1"/>
  <c r="L227"/>
  <c r="L219"/>
  <c r="K219"/>
  <c r="L218"/>
  <c r="K218"/>
  <c r="L217"/>
  <c r="K217"/>
  <c r="L216"/>
  <c r="M212"/>
  <c r="L211"/>
  <c r="K211"/>
  <c r="K210" s="1"/>
  <c r="K209" s="1"/>
  <c r="K208" s="1"/>
  <c r="M205"/>
  <c r="L205"/>
  <c r="K205"/>
  <c r="L204"/>
  <c r="K204"/>
  <c r="L203"/>
  <c r="K203"/>
  <c r="K202" s="1"/>
  <c r="K201" s="1"/>
  <c r="L202"/>
  <c r="L198"/>
  <c r="K198"/>
  <c r="K197" s="1"/>
  <c r="K196" s="1"/>
  <c r="K195" s="1"/>
  <c r="M193"/>
  <c r="L192"/>
  <c r="K192"/>
  <c r="L191"/>
  <c r="K191"/>
  <c r="L190"/>
  <c r="K190"/>
  <c r="M190" s="1"/>
  <c r="M188"/>
  <c r="L187"/>
  <c r="M187" s="1"/>
  <c r="K187"/>
  <c r="M185"/>
  <c r="L184"/>
  <c r="K184"/>
  <c r="M182"/>
  <c r="L181"/>
  <c r="M181" s="1"/>
  <c r="K181"/>
  <c r="K180"/>
  <c r="K179" s="1"/>
  <c r="M174"/>
  <c r="L172"/>
  <c r="M172" s="1"/>
  <c r="K172"/>
  <c r="K171"/>
  <c r="K170" s="1"/>
  <c r="M168"/>
  <c r="L167"/>
  <c r="M167" s="1"/>
  <c r="K167"/>
  <c r="K166"/>
  <c r="K165" s="1"/>
  <c r="M162"/>
  <c r="L161"/>
  <c r="M161" s="1"/>
  <c r="K161"/>
  <c r="K160"/>
  <c r="K159" s="1"/>
  <c r="M158"/>
  <c r="L156"/>
  <c r="M156" s="1"/>
  <c r="K156"/>
  <c r="K155"/>
  <c r="K154" s="1"/>
  <c r="M152"/>
  <c r="L150"/>
  <c r="M150" s="1"/>
  <c r="K150"/>
  <c r="K149"/>
  <c r="K148" s="1"/>
  <c r="M145"/>
  <c r="L144"/>
  <c r="M144" s="1"/>
  <c r="K144"/>
  <c r="K143"/>
  <c r="K142" s="1"/>
  <c r="M140"/>
  <c r="L139"/>
  <c r="K139"/>
  <c r="K138" s="1"/>
  <c r="K137" s="1"/>
  <c r="L138"/>
  <c r="M138" s="1"/>
  <c r="M135"/>
  <c r="L133"/>
  <c r="K133"/>
  <c r="L132"/>
  <c r="M130"/>
  <c r="L129"/>
  <c r="M129" s="1"/>
  <c r="K129"/>
  <c r="K128"/>
  <c r="M124"/>
  <c r="L122"/>
  <c r="M122" s="1"/>
  <c r="K122"/>
  <c r="K121"/>
  <c r="M119"/>
  <c r="L118"/>
  <c r="K118"/>
  <c r="L117"/>
  <c r="M113"/>
  <c r="L111"/>
  <c r="K111"/>
  <c r="L110"/>
  <c r="M108"/>
  <c r="L107"/>
  <c r="M107" s="1"/>
  <c r="K107"/>
  <c r="K106"/>
  <c r="M102"/>
  <c r="L100"/>
  <c r="M100" s="1"/>
  <c r="K100"/>
  <c r="K99"/>
  <c r="M98"/>
  <c r="M97"/>
  <c r="L96"/>
  <c r="K96"/>
  <c r="K95" s="1"/>
  <c r="K93" s="1"/>
  <c r="K90"/>
  <c r="M90" s="1"/>
  <c r="L89"/>
  <c r="M83"/>
  <c r="M82"/>
  <c r="L81"/>
  <c r="K81"/>
  <c r="L78"/>
  <c r="M76"/>
  <c r="L74"/>
  <c r="K74"/>
  <c r="L73"/>
  <c r="M71"/>
  <c r="L70"/>
  <c r="K70"/>
  <c r="K69" s="1"/>
  <c r="M66"/>
  <c r="L65"/>
  <c r="K65"/>
  <c r="K64" s="1"/>
  <c r="K62" s="1"/>
  <c r="M60"/>
  <c r="L58"/>
  <c r="K58"/>
  <c r="K57" s="1"/>
  <c r="M55"/>
  <c r="L54"/>
  <c r="K54"/>
  <c r="L53"/>
  <c r="M46"/>
  <c r="L43"/>
  <c r="K43"/>
  <c r="L42"/>
  <c r="M41"/>
  <c r="M40"/>
  <c r="L39"/>
  <c r="K39"/>
  <c r="M39" s="1"/>
  <c r="L38"/>
  <c r="M29"/>
  <c r="L27"/>
  <c r="K27"/>
  <c r="M27" s="1"/>
  <c r="L26"/>
  <c r="M24"/>
  <c r="L23"/>
  <c r="K23"/>
  <c r="K22" s="1"/>
  <c r="M14"/>
  <c r="L13"/>
  <c r="K13"/>
  <c r="K12" s="1"/>
  <c r="K10" s="1"/>
  <c r="K9" s="1"/>
  <c r="K7" s="1"/>
  <c r="N625" i="2"/>
  <c r="M623"/>
  <c r="N623" s="1"/>
  <c r="L623"/>
  <c r="L621"/>
  <c r="L620" s="1"/>
  <c r="L619" s="1"/>
  <c r="L618" s="1"/>
  <c r="N617"/>
  <c r="M615"/>
  <c r="N615" s="1"/>
  <c r="L615"/>
  <c r="M614"/>
  <c r="N614" s="1"/>
  <c r="L614"/>
  <c r="N612"/>
  <c r="M611"/>
  <c r="N611" s="1"/>
  <c r="L611"/>
  <c r="L610"/>
  <c r="L608"/>
  <c r="L607"/>
  <c r="N603"/>
  <c r="M602"/>
  <c r="N602" s="1"/>
  <c r="L602"/>
  <c r="M601"/>
  <c r="L601"/>
  <c r="N601" s="1"/>
  <c r="M599"/>
  <c r="M594"/>
  <c r="L594"/>
  <c r="N594" s="1"/>
  <c r="M593"/>
  <c r="M592"/>
  <c r="L592"/>
  <c r="N592" s="1"/>
  <c r="N589"/>
  <c r="N586"/>
  <c r="M585"/>
  <c r="N585" s="1"/>
  <c r="L585"/>
  <c r="N582"/>
  <c r="M580"/>
  <c r="N580" s="1"/>
  <c r="L580"/>
  <c r="M578"/>
  <c r="L578"/>
  <c r="N578" s="1"/>
  <c r="M577"/>
  <c r="L577"/>
  <c r="N575"/>
  <c r="M573"/>
  <c r="L573"/>
  <c r="N573" s="1"/>
  <c r="M571"/>
  <c r="N571" s="1"/>
  <c r="L571"/>
  <c r="M570"/>
  <c r="L570"/>
  <c r="N570" s="1"/>
  <c r="N569"/>
  <c r="M568"/>
  <c r="L568"/>
  <c r="N568" s="1"/>
  <c r="M566"/>
  <c r="N566" s="1"/>
  <c r="L566"/>
  <c r="N563"/>
  <c r="M561"/>
  <c r="N561" s="1"/>
  <c r="L561"/>
  <c r="L559"/>
  <c r="M558"/>
  <c r="N558" s="1"/>
  <c r="L558"/>
  <c r="M557"/>
  <c r="N557" s="1"/>
  <c r="L557"/>
  <c r="N553"/>
  <c r="M551"/>
  <c r="N551" s="1"/>
  <c r="L551"/>
  <c r="M549"/>
  <c r="N549" s="1"/>
  <c r="M548"/>
  <c r="N548" s="1"/>
  <c r="L548"/>
  <c r="M546"/>
  <c r="L546"/>
  <c r="N546" s="1"/>
  <c r="N545"/>
  <c r="M544"/>
  <c r="L544"/>
  <c r="N544" s="1"/>
  <c r="M543"/>
  <c r="N543" s="1"/>
  <c r="L543"/>
  <c r="M542"/>
  <c r="N542" s="1"/>
  <c r="L542"/>
  <c r="N541"/>
  <c r="M539"/>
  <c r="N539" s="1"/>
  <c r="L539"/>
  <c r="M538"/>
  <c r="N538" s="1"/>
  <c r="L538"/>
  <c r="N536"/>
  <c r="M535"/>
  <c r="N535" s="1"/>
  <c r="L535"/>
  <c r="L534"/>
  <c r="L532" s="1"/>
  <c r="L531" s="1"/>
  <c r="L519" s="1"/>
  <c r="N527"/>
  <c r="M526"/>
  <c r="N526" s="1"/>
  <c r="L526"/>
  <c r="M525"/>
  <c r="L525"/>
  <c r="N525" s="1"/>
  <c r="M523"/>
  <c r="N523" s="1"/>
  <c r="L523"/>
  <c r="M522"/>
  <c r="N522" s="1"/>
  <c r="L522"/>
  <c r="N518"/>
  <c r="M515"/>
  <c r="N515" s="1"/>
  <c r="L515"/>
  <c r="M512"/>
  <c r="N512" s="1"/>
  <c r="L512"/>
  <c r="M509"/>
  <c r="L509"/>
  <c r="N509" s="1"/>
  <c r="M508"/>
  <c r="N506"/>
  <c r="N505"/>
  <c r="M503"/>
  <c r="N503" s="1"/>
  <c r="L503"/>
  <c r="M502"/>
  <c r="L502"/>
  <c r="N502" s="1"/>
  <c r="M500"/>
  <c r="M499"/>
  <c r="L498"/>
  <c r="N498" s="1"/>
  <c r="M497"/>
  <c r="M495"/>
  <c r="N495" s="1"/>
  <c r="L495"/>
  <c r="L493"/>
  <c r="N491"/>
  <c r="M491"/>
  <c r="M490" s="1"/>
  <c r="L491"/>
  <c r="N490"/>
  <c r="L490"/>
  <c r="N489"/>
  <c r="M489"/>
  <c r="L489"/>
  <c r="N488"/>
  <c r="M487"/>
  <c r="N487" s="1"/>
  <c r="L487"/>
  <c r="L486"/>
  <c r="N485"/>
  <c r="M483"/>
  <c r="N483" s="1"/>
  <c r="L483"/>
  <c r="M482"/>
  <c r="N482" s="1"/>
  <c r="L482"/>
  <c r="N481"/>
  <c r="M479"/>
  <c r="N479" s="1"/>
  <c r="L479"/>
  <c r="L478"/>
  <c r="M477"/>
  <c r="N477" s="1"/>
  <c r="L477"/>
  <c r="L475"/>
  <c r="L474" s="1"/>
  <c r="L472" s="1"/>
  <c r="L471" s="1"/>
  <c r="N469"/>
  <c r="M468"/>
  <c r="N468" s="1"/>
  <c r="L468"/>
  <c r="N466"/>
  <c r="N464"/>
  <c r="M462"/>
  <c r="L462"/>
  <c r="N462" s="1"/>
  <c r="M461"/>
  <c r="N455"/>
  <c r="M455"/>
  <c r="M454" s="1"/>
  <c r="L455"/>
  <c r="N454"/>
  <c r="L454"/>
  <c r="N453"/>
  <c r="M453"/>
  <c r="L453"/>
  <c r="N451"/>
  <c r="M450"/>
  <c r="N450" s="1"/>
  <c r="L450"/>
  <c r="L449"/>
  <c r="N448"/>
  <c r="M447"/>
  <c r="L447"/>
  <c r="N447" s="1"/>
  <c r="M445"/>
  <c r="N445" s="1"/>
  <c r="L445"/>
  <c r="L443"/>
  <c r="L442" s="1"/>
  <c r="N441"/>
  <c r="L439"/>
  <c r="N439" s="1"/>
  <c r="M437"/>
  <c r="N429"/>
  <c r="M427"/>
  <c r="L427"/>
  <c r="N427" s="1"/>
  <c r="M426"/>
  <c r="N424"/>
  <c r="M423"/>
  <c r="N423" s="1"/>
  <c r="L423"/>
  <c r="L422"/>
  <c r="N419"/>
  <c r="M418"/>
  <c r="N418" s="1"/>
  <c r="L418"/>
  <c r="M417"/>
  <c r="N417" s="1"/>
  <c r="L417"/>
  <c r="M415"/>
  <c r="L415"/>
  <c r="L413" s="1"/>
  <c r="M413"/>
  <c r="N406"/>
  <c r="M404"/>
  <c r="N404" s="1"/>
  <c r="L404"/>
  <c r="L403"/>
  <c r="N401"/>
  <c r="M400"/>
  <c r="N400" s="1"/>
  <c r="L400"/>
  <c r="M399"/>
  <c r="N399" s="1"/>
  <c r="L399"/>
  <c r="L397"/>
  <c r="L395"/>
  <c r="L393"/>
  <c r="L391"/>
  <c r="L390"/>
  <c r="L388"/>
  <c r="N388" s="1"/>
  <c r="M387"/>
  <c r="N387" s="1"/>
  <c r="L387"/>
  <c r="M386"/>
  <c r="N386" s="1"/>
  <c r="L386"/>
  <c r="M385"/>
  <c r="N385" s="1"/>
  <c r="L385"/>
  <c r="M383"/>
  <c r="N383" s="1"/>
  <c r="L383"/>
  <c r="M382"/>
  <c r="N382" s="1"/>
  <c r="L382"/>
  <c r="M381"/>
  <c r="N381" s="1"/>
  <c r="L381"/>
  <c r="M379"/>
  <c r="N379" s="1"/>
  <c r="L379"/>
  <c r="M378"/>
  <c r="N378" s="1"/>
  <c r="L378"/>
  <c r="N377"/>
  <c r="M376"/>
  <c r="N376" s="1"/>
  <c r="L376"/>
  <c r="M375"/>
  <c r="N375" s="1"/>
  <c r="L375"/>
  <c r="M374"/>
  <c r="L374"/>
  <c r="N374" s="1"/>
  <c r="N373"/>
  <c r="M371"/>
  <c r="L371"/>
  <c r="N371" s="1"/>
  <c r="M370"/>
  <c r="N368"/>
  <c r="M367"/>
  <c r="N367" s="1"/>
  <c r="L367"/>
  <c r="L366"/>
  <c r="N354"/>
  <c r="M352"/>
  <c r="N352" s="1"/>
  <c r="L352"/>
  <c r="M351"/>
  <c r="N351" s="1"/>
  <c r="L351"/>
  <c r="M349"/>
  <c r="N349" s="1"/>
  <c r="L349"/>
  <c r="M348"/>
  <c r="N348" s="1"/>
  <c r="L348"/>
  <c r="M346"/>
  <c r="N346" s="1"/>
  <c r="L346"/>
  <c r="N345"/>
  <c r="L345"/>
  <c r="M343"/>
  <c r="L343"/>
  <c r="N343" s="1"/>
  <c r="M342"/>
  <c r="M336"/>
  <c r="L336"/>
  <c r="N336" s="1"/>
  <c r="M334"/>
  <c r="N330"/>
  <c r="M329"/>
  <c r="N329" s="1"/>
  <c r="L329"/>
  <c r="M328"/>
  <c r="L328"/>
  <c r="N328" s="1"/>
  <c r="M327"/>
  <c r="N323"/>
  <c r="M321"/>
  <c r="L321"/>
  <c r="N321" s="1"/>
  <c r="M320"/>
  <c r="N320" s="1"/>
  <c r="L320"/>
  <c r="N319"/>
  <c r="N318"/>
  <c r="M317"/>
  <c r="N317" s="1"/>
  <c r="L317"/>
  <c r="L316"/>
  <c r="L314"/>
  <c r="L311"/>
  <c r="M310"/>
  <c r="N310" s="1"/>
  <c r="L310"/>
  <c r="L309"/>
  <c r="L305"/>
  <c r="L302"/>
  <c r="N301"/>
  <c r="M300"/>
  <c r="N300" s="1"/>
  <c r="L300"/>
  <c r="M298"/>
  <c r="N298" s="1"/>
  <c r="L298"/>
  <c r="M297"/>
  <c r="N297" s="1"/>
  <c r="L297"/>
  <c r="N295"/>
  <c r="M294"/>
  <c r="N294" s="1"/>
  <c r="L294"/>
  <c r="M292"/>
  <c r="N292" s="1"/>
  <c r="L292"/>
  <c r="M291"/>
  <c r="N291" s="1"/>
  <c r="L291"/>
  <c r="N289"/>
  <c r="M288"/>
  <c r="N288" s="1"/>
  <c r="L288"/>
  <c r="M286"/>
  <c r="N286" s="1"/>
  <c r="L286"/>
  <c r="M285"/>
  <c r="N285" s="1"/>
  <c r="L285"/>
  <c r="N284"/>
  <c r="M282"/>
  <c r="N282" s="1"/>
  <c r="L282"/>
  <c r="N280"/>
  <c r="M279"/>
  <c r="N279" s="1"/>
  <c r="L279"/>
  <c r="N276"/>
  <c r="M274"/>
  <c r="N274" s="1"/>
  <c r="L274"/>
  <c r="M272"/>
  <c r="L272"/>
  <c r="N272" s="1"/>
  <c r="N271"/>
  <c r="M270"/>
  <c r="L270"/>
  <c r="N270" s="1"/>
  <c r="M269"/>
  <c r="N269" s="1"/>
  <c r="L269"/>
  <c r="M268"/>
  <c r="N268" s="1"/>
  <c r="L268"/>
  <c r="N266"/>
  <c r="M264"/>
  <c r="N264" s="1"/>
  <c r="L264"/>
  <c r="N263"/>
  <c r="N261"/>
  <c r="M260"/>
  <c r="N260" s="1"/>
  <c r="L260"/>
  <c r="N259"/>
  <c r="M257"/>
  <c r="N257" s="1"/>
  <c r="L257"/>
  <c r="M254"/>
  <c r="N254" s="1"/>
  <c r="L254"/>
  <c r="N253"/>
  <c r="N252"/>
  <c r="M251"/>
  <c r="N251" s="1"/>
  <c r="L251"/>
  <c r="M250"/>
  <c r="N250" s="1"/>
  <c r="L250"/>
  <c r="L249" s="1"/>
  <c r="L240" s="1"/>
  <c r="L239" s="1"/>
  <c r="M249"/>
  <c r="N249" s="1"/>
  <c r="N247"/>
  <c r="M246"/>
  <c r="N246" s="1"/>
  <c r="L246"/>
  <c r="L243"/>
  <c r="L241"/>
  <c r="N238"/>
  <c r="M238"/>
  <c r="L238"/>
  <c r="N237"/>
  <c r="M237"/>
  <c r="L237"/>
  <c r="N236"/>
  <c r="M236"/>
  <c r="L236"/>
  <c r="N235"/>
  <c r="M235"/>
  <c r="L235"/>
  <c r="N233"/>
  <c r="M233"/>
  <c r="L233"/>
  <c r="N232"/>
  <c r="M232"/>
  <c r="L232"/>
  <c r="M231"/>
  <c r="N231" s="1"/>
  <c r="L231"/>
  <c r="M230"/>
  <c r="N230" s="1"/>
  <c r="L230"/>
  <c r="N229"/>
  <c r="M227"/>
  <c r="L227"/>
  <c r="L225" s="1"/>
  <c r="L223" s="1"/>
  <c r="M225"/>
  <c r="M223"/>
  <c r="N223" s="1"/>
  <c r="N222"/>
  <c r="M222"/>
  <c r="L222"/>
  <c r="N220"/>
  <c r="N219" s="1"/>
  <c r="N217" s="1"/>
  <c r="M220"/>
  <c r="L220"/>
  <c r="L219" s="1"/>
  <c r="L217" s="1"/>
  <c r="M219"/>
  <c r="M217"/>
  <c r="N215"/>
  <c r="M213"/>
  <c r="L213"/>
  <c r="L212" s="1"/>
  <c r="M212"/>
  <c r="N212" s="1"/>
  <c r="N210"/>
  <c r="M208"/>
  <c r="N208" s="1"/>
  <c r="L208"/>
  <c r="L207"/>
  <c r="L205" s="1"/>
  <c r="L204" s="1"/>
  <c r="L203" s="1"/>
  <c r="N202"/>
  <c r="M201"/>
  <c r="N201" s="1"/>
  <c r="L201"/>
  <c r="M200"/>
  <c r="N200" s="1"/>
  <c r="N199" s="1"/>
  <c r="L200"/>
  <c r="M199"/>
  <c r="L199"/>
  <c r="N198"/>
  <c r="M197"/>
  <c r="N197" s="1"/>
  <c r="L197"/>
  <c r="L196"/>
  <c r="N194"/>
  <c r="M192"/>
  <c r="L192"/>
  <c r="L191" s="1"/>
  <c r="L189" s="1"/>
  <c r="L186" s="1"/>
  <c r="L185" s="1"/>
  <c r="M191"/>
  <c r="M184"/>
  <c r="N184" s="1"/>
  <c r="L184"/>
  <c r="M183"/>
  <c r="N183" s="1"/>
  <c r="L183"/>
  <c r="M182"/>
  <c r="N182" s="1"/>
  <c r="L182"/>
  <c r="M181"/>
  <c r="N181" s="1"/>
  <c r="L181"/>
  <c r="M179"/>
  <c r="N179" s="1"/>
  <c r="L179"/>
  <c r="M178"/>
  <c r="N178" s="1"/>
  <c r="L178"/>
  <c r="N177"/>
  <c r="M176"/>
  <c r="N176" s="1"/>
  <c r="L176"/>
  <c r="M175"/>
  <c r="N175" s="1"/>
  <c r="L175"/>
  <c r="M174"/>
  <c r="N174" s="1"/>
  <c r="L174"/>
  <c r="L173" s="1"/>
  <c r="L172" s="1"/>
  <c r="M173"/>
  <c r="M171"/>
  <c r="L171"/>
  <c r="M170"/>
  <c r="N170" s="1"/>
  <c r="L170"/>
  <c r="L169"/>
  <c r="L168" s="1"/>
  <c r="L167" s="1"/>
  <c r="L140" s="1"/>
  <c r="L139" s="1"/>
  <c r="M164"/>
  <c r="N164" s="1"/>
  <c r="L164"/>
  <c r="M162"/>
  <c r="N162" s="1"/>
  <c r="L162"/>
  <c r="M161"/>
  <c r="N161" s="1"/>
  <c r="L161"/>
  <c r="M160"/>
  <c r="L160"/>
  <c r="N160" s="1"/>
  <c r="N158"/>
  <c r="N156"/>
  <c r="N155"/>
  <c r="M154"/>
  <c r="N154" s="1"/>
  <c r="L154"/>
  <c r="N151"/>
  <c r="M151"/>
  <c r="L151"/>
  <c r="N148"/>
  <c r="M148"/>
  <c r="L148"/>
  <c r="N146"/>
  <c r="N144"/>
  <c r="N143"/>
  <c r="M142"/>
  <c r="N142" s="1"/>
  <c r="L142"/>
  <c r="N138"/>
  <c r="M136"/>
  <c r="N136" s="1"/>
  <c r="L136"/>
  <c r="M135"/>
  <c r="N135" s="1"/>
  <c r="L135"/>
  <c r="M134"/>
  <c r="L134"/>
  <c r="N134" s="1"/>
  <c r="N132"/>
  <c r="M131"/>
  <c r="N131" s="1"/>
  <c r="L131"/>
  <c r="M130"/>
  <c r="N130" s="1"/>
  <c r="L130"/>
  <c r="L129" s="1"/>
  <c r="M129"/>
  <c r="N126"/>
  <c r="M125"/>
  <c r="N125" s="1"/>
  <c r="L125"/>
  <c r="M124"/>
  <c r="N124" s="1"/>
  <c r="L124"/>
  <c r="M123"/>
  <c r="N123" s="1"/>
  <c r="L123"/>
  <c r="N122"/>
  <c r="M120"/>
  <c r="N120" s="1"/>
  <c r="L120"/>
  <c r="M119"/>
  <c r="N119" s="1"/>
  <c r="L119"/>
  <c r="M118"/>
  <c r="N118" s="1"/>
  <c r="L118"/>
  <c r="N116"/>
  <c r="M114"/>
  <c r="N114" s="1"/>
  <c r="L114"/>
  <c r="M113"/>
  <c r="N113" s="1"/>
  <c r="L113"/>
  <c r="M112"/>
  <c r="L112"/>
  <c r="N112" s="1"/>
  <c r="N109"/>
  <c r="M108"/>
  <c r="N108" s="1"/>
  <c r="L108"/>
  <c r="L107"/>
  <c r="L106"/>
  <c r="N104"/>
  <c r="M103"/>
  <c r="N103" s="1"/>
  <c r="L103"/>
  <c r="M102"/>
  <c r="N102" s="1"/>
  <c r="L102"/>
  <c r="M101"/>
  <c r="N101" s="1"/>
  <c r="L101"/>
  <c r="N99"/>
  <c r="M97"/>
  <c r="N97" s="1"/>
  <c r="L97"/>
  <c r="N96"/>
  <c r="N94"/>
  <c r="M93"/>
  <c r="L93"/>
  <c r="N93" s="1"/>
  <c r="N92"/>
  <c r="M90"/>
  <c r="N90" s="1"/>
  <c r="L90"/>
  <c r="N88"/>
  <c r="M86"/>
  <c r="L86"/>
  <c r="N86" s="1"/>
  <c r="N85"/>
  <c r="N83"/>
  <c r="M82"/>
  <c r="N82" s="1"/>
  <c r="L82"/>
  <c r="N81"/>
  <c r="M79"/>
  <c r="N79" s="1"/>
  <c r="L79"/>
  <c r="N77"/>
  <c r="M75"/>
  <c r="N75" s="1"/>
  <c r="L75"/>
  <c r="N74"/>
  <c r="N72"/>
  <c r="M71"/>
  <c r="L71"/>
  <c r="N71" s="1"/>
  <c r="N70"/>
  <c r="M68"/>
  <c r="N68" s="1"/>
  <c r="L68"/>
  <c r="N66"/>
  <c r="M64"/>
  <c r="L64"/>
  <c r="N64" s="1"/>
  <c r="M63"/>
  <c r="N62"/>
  <c r="N61"/>
  <c r="M60"/>
  <c r="L60"/>
  <c r="N60" s="1"/>
  <c r="M59"/>
  <c r="L54"/>
  <c r="N53"/>
  <c r="M53"/>
  <c r="L53"/>
  <c r="N52"/>
  <c r="M52"/>
  <c r="L52"/>
  <c r="N51"/>
  <c r="M51"/>
  <c r="L51"/>
  <c r="N49"/>
  <c r="M49"/>
  <c r="L49"/>
  <c r="N48"/>
  <c r="M48"/>
  <c r="L48"/>
  <c r="N47"/>
  <c r="N46"/>
  <c r="M45"/>
  <c r="N45" s="1"/>
  <c r="L45"/>
  <c r="M42"/>
  <c r="N42" s="1"/>
  <c r="L42"/>
  <c r="M41"/>
  <c r="N41" s="1"/>
  <c r="L41"/>
  <c r="N40"/>
  <c r="M37"/>
  <c r="N37" s="1"/>
  <c r="L37"/>
  <c r="M36"/>
  <c r="N36" s="1"/>
  <c r="L36"/>
  <c r="N35"/>
  <c r="N34"/>
  <c r="M33"/>
  <c r="N33" s="1"/>
  <c r="L33"/>
  <c r="M32"/>
  <c r="N32" s="1"/>
  <c r="L32"/>
  <c r="M30"/>
  <c r="L30"/>
  <c r="N30" s="1"/>
  <c r="M29"/>
  <c r="N23"/>
  <c r="M22"/>
  <c r="N22" s="1"/>
  <c r="L22"/>
  <c r="M21"/>
  <c r="N21" s="1"/>
  <c r="L21"/>
  <c r="M19"/>
  <c r="N19" s="1"/>
  <c r="L19"/>
  <c r="M17"/>
  <c r="N17" s="1"/>
  <c r="L17"/>
  <c r="M16"/>
  <c r="L16"/>
  <c r="N16" s="1"/>
  <c r="M14"/>
  <c r="N14" s="1"/>
  <c r="L14"/>
  <c r="L68" i="1"/>
  <c r="M67"/>
  <c r="K64"/>
  <c r="M64" s="1"/>
  <c r="M60"/>
  <c r="M56"/>
  <c r="M50"/>
  <c r="M46"/>
  <c r="K46"/>
  <c r="M44"/>
  <c r="M42"/>
  <c r="M39"/>
  <c r="M35"/>
  <c r="M31"/>
  <c r="K27"/>
  <c r="M27" s="1"/>
  <c r="K23"/>
  <c r="M23" s="1"/>
  <c r="K18"/>
  <c r="K68" s="1"/>
  <c r="M15"/>
  <c r="M11"/>
  <c r="M58" i="3" l="1"/>
  <c r="M65"/>
  <c r="M70"/>
  <c r="M202"/>
  <c r="M203"/>
  <c r="M204"/>
  <c r="M211"/>
  <c r="M218"/>
  <c r="M219"/>
  <c r="M255"/>
  <c r="K281"/>
  <c r="M306"/>
  <c r="M310"/>
  <c r="M313"/>
  <c r="M314"/>
  <c r="M317"/>
  <c r="M439"/>
  <c r="M541"/>
  <c r="M569"/>
  <c r="M578"/>
  <c r="M585"/>
  <c r="M596"/>
  <c r="M13"/>
  <c r="M23"/>
  <c r="M43"/>
  <c r="M54"/>
  <c r="M74"/>
  <c r="M81"/>
  <c r="M96"/>
  <c r="M111"/>
  <c r="M118"/>
  <c r="M133"/>
  <c r="M184"/>
  <c r="M191"/>
  <c r="M192"/>
  <c r="M198"/>
  <c r="M217"/>
  <c r="M233"/>
  <c r="M254"/>
  <c r="M257"/>
  <c r="M258"/>
  <c r="M263"/>
  <c r="M276"/>
  <c r="M277"/>
  <c r="M280"/>
  <c r="M288"/>
  <c r="M289"/>
  <c r="M295"/>
  <c r="M304"/>
  <c r="M321"/>
  <c r="M345"/>
  <c r="M368"/>
  <c r="M400"/>
  <c r="M413"/>
  <c r="M422"/>
  <c r="M430"/>
  <c r="M443"/>
  <c r="M476"/>
  <c r="M491"/>
  <c r="M499"/>
  <c r="M534"/>
  <c r="M545"/>
  <c r="M561"/>
  <c r="K177"/>
  <c r="K176" s="1"/>
  <c r="K222"/>
  <c r="K221" s="1"/>
  <c r="K538"/>
  <c r="K535" s="1"/>
  <c r="J34" i="4"/>
  <c r="H24"/>
  <c r="J24"/>
  <c r="H34"/>
  <c r="H68"/>
  <c r="J68" s="1"/>
  <c r="L12" i="3"/>
  <c r="L22"/>
  <c r="K26"/>
  <c r="M26" s="1"/>
  <c r="L36"/>
  <c r="K38"/>
  <c r="M38" s="1"/>
  <c r="K42"/>
  <c r="M42" s="1"/>
  <c r="K53"/>
  <c r="K51" s="1"/>
  <c r="K50" s="1"/>
  <c r="L57"/>
  <c r="M57" s="1"/>
  <c r="L64"/>
  <c r="L69"/>
  <c r="K73"/>
  <c r="M73" s="1"/>
  <c r="L77"/>
  <c r="K78"/>
  <c r="K77" s="1"/>
  <c r="L88"/>
  <c r="K89"/>
  <c r="K88" s="1"/>
  <c r="K87" s="1"/>
  <c r="K85" s="1"/>
  <c r="K84" s="1"/>
  <c r="L95"/>
  <c r="L99"/>
  <c r="M99" s="1"/>
  <c r="L106"/>
  <c r="K110"/>
  <c r="K104" s="1"/>
  <c r="K117"/>
  <c r="K115" s="1"/>
  <c r="L121"/>
  <c r="M121" s="1"/>
  <c r="L128"/>
  <c r="K132"/>
  <c r="K126" s="1"/>
  <c r="L137"/>
  <c r="M137" s="1"/>
  <c r="M139"/>
  <c r="M227"/>
  <c r="M285"/>
  <c r="K556"/>
  <c r="K549"/>
  <c r="L197"/>
  <c r="L201"/>
  <c r="M201" s="1"/>
  <c r="L210"/>
  <c r="L214"/>
  <c r="K216"/>
  <c r="K214" s="1"/>
  <c r="K213" s="1"/>
  <c r="K207" s="1"/>
  <c r="M228"/>
  <c r="L245"/>
  <c r="K246"/>
  <c r="K245" s="1"/>
  <c r="K243" s="1"/>
  <c r="K242" s="1"/>
  <c r="K241" s="1"/>
  <c r="L252"/>
  <c r="L262"/>
  <c r="M262" s="1"/>
  <c r="M286"/>
  <c r="L309"/>
  <c r="M309" s="1"/>
  <c r="L320"/>
  <c r="M320" s="1"/>
  <c r="L327"/>
  <c r="L329"/>
  <c r="K330"/>
  <c r="K329" s="1"/>
  <c r="L335"/>
  <c r="K336"/>
  <c r="K335" s="1"/>
  <c r="K333" s="1"/>
  <c r="K332" s="1"/>
  <c r="K283" s="1"/>
  <c r="L341"/>
  <c r="K342"/>
  <c r="K341" s="1"/>
  <c r="K340" s="1"/>
  <c r="L358"/>
  <c r="K367"/>
  <c r="K365" s="1"/>
  <c r="K364" s="1"/>
  <c r="K352" s="1"/>
  <c r="L371"/>
  <c r="M371" s="1"/>
  <c r="L376"/>
  <c r="L385"/>
  <c r="L393"/>
  <c r="L397"/>
  <c r="K399"/>
  <c r="K397" s="1"/>
  <c r="K396" s="1"/>
  <c r="L407"/>
  <c r="L420"/>
  <c r="M420" s="1"/>
  <c r="K421"/>
  <c r="K420" s="1"/>
  <c r="K404" s="1"/>
  <c r="L429"/>
  <c r="K438"/>
  <c r="K436" s="1"/>
  <c r="K435" s="1"/>
  <c r="K423" s="1"/>
  <c r="L442"/>
  <c r="M442" s="1"/>
  <c r="L459"/>
  <c r="K460"/>
  <c r="K459" s="1"/>
  <c r="K457" s="1"/>
  <c r="L465"/>
  <c r="K466"/>
  <c r="K465" s="1"/>
  <c r="K475"/>
  <c r="K473" s="1"/>
  <c r="L479"/>
  <c r="M479" s="1"/>
  <c r="L485"/>
  <c r="K489"/>
  <c r="M489" s="1"/>
  <c r="L496"/>
  <c r="K497"/>
  <c r="K496" s="1"/>
  <c r="L509"/>
  <c r="K510"/>
  <c r="K509" s="1"/>
  <c r="L515"/>
  <c r="K516"/>
  <c r="K515" s="1"/>
  <c r="L521"/>
  <c r="K522"/>
  <c r="K521" s="1"/>
  <c r="L533"/>
  <c r="L540"/>
  <c r="L544"/>
  <c r="M544" s="1"/>
  <c r="L553"/>
  <c r="L559"/>
  <c r="L567"/>
  <c r="L574"/>
  <c r="K577"/>
  <c r="K574" s="1"/>
  <c r="K572" s="1"/>
  <c r="K571" s="1"/>
  <c r="L583"/>
  <c r="K584"/>
  <c r="K583" s="1"/>
  <c r="L594"/>
  <c r="K595"/>
  <c r="K594" s="1"/>
  <c r="K592" s="1"/>
  <c r="K591" s="1"/>
  <c r="K590" s="1"/>
  <c r="K588" s="1"/>
  <c r="L143"/>
  <c r="L149"/>
  <c r="L155"/>
  <c r="L160"/>
  <c r="L166"/>
  <c r="L171"/>
  <c r="L180"/>
  <c r="L225"/>
  <c r="L232"/>
  <c r="M232" s="1"/>
  <c r="L302"/>
  <c r="L305"/>
  <c r="M305" s="1"/>
  <c r="N59" i="2"/>
  <c r="N129"/>
  <c r="N173"/>
  <c r="N191"/>
  <c r="N225"/>
  <c r="N334"/>
  <c r="N342"/>
  <c r="N413"/>
  <c r="N437"/>
  <c r="M26"/>
  <c r="L29"/>
  <c r="L26" s="1"/>
  <c r="M57"/>
  <c r="L59"/>
  <c r="L63"/>
  <c r="N63" s="1"/>
  <c r="M107"/>
  <c r="N192"/>
  <c r="N213"/>
  <c r="N227"/>
  <c r="M244"/>
  <c r="M326"/>
  <c r="L327"/>
  <c r="L326" s="1"/>
  <c r="L325" s="1"/>
  <c r="M333"/>
  <c r="L334"/>
  <c r="L333" s="1"/>
  <c r="M340"/>
  <c r="L342"/>
  <c r="L340" s="1"/>
  <c r="L339" s="1"/>
  <c r="M366"/>
  <c r="L370"/>
  <c r="L364" s="1"/>
  <c r="L363" s="1"/>
  <c r="L361" s="1"/>
  <c r="L359" s="1"/>
  <c r="L358" s="1"/>
  <c r="M403"/>
  <c r="N415"/>
  <c r="M422"/>
  <c r="L426"/>
  <c r="L420" s="1"/>
  <c r="L411" s="1"/>
  <c r="L409" s="1"/>
  <c r="L408" s="1"/>
  <c r="M435"/>
  <c r="L437"/>
  <c r="L435" s="1"/>
  <c r="L434" s="1"/>
  <c r="L433" s="1"/>
  <c r="M443"/>
  <c r="M449"/>
  <c r="N449" s="1"/>
  <c r="M459"/>
  <c r="L461"/>
  <c r="L459" s="1"/>
  <c r="L458" s="1"/>
  <c r="M475"/>
  <c r="M478"/>
  <c r="N478" s="1"/>
  <c r="M486"/>
  <c r="N486" s="1"/>
  <c r="M493"/>
  <c r="N493" s="1"/>
  <c r="M496"/>
  <c r="N496" s="1"/>
  <c r="L497"/>
  <c r="L496" s="1"/>
  <c r="L500"/>
  <c r="L499" s="1"/>
  <c r="N499" s="1"/>
  <c r="M507"/>
  <c r="L508"/>
  <c r="L507" s="1"/>
  <c r="M534"/>
  <c r="M559"/>
  <c r="N559" s="1"/>
  <c r="L593"/>
  <c r="N593" s="1"/>
  <c r="M598"/>
  <c r="L599"/>
  <c r="L598" s="1"/>
  <c r="L595" s="1"/>
  <c r="L556" s="1"/>
  <c r="L555" s="1"/>
  <c r="M621"/>
  <c r="M169"/>
  <c r="M172"/>
  <c r="N172" s="1"/>
  <c r="M189"/>
  <c r="M196"/>
  <c r="N196" s="1"/>
  <c r="M207"/>
  <c r="M309"/>
  <c r="M316"/>
  <c r="M610"/>
  <c r="M68" i="1"/>
  <c r="M18"/>
  <c r="K20" i="3" l="1"/>
  <c r="K18" s="1"/>
  <c r="K16" s="1"/>
  <c r="M132"/>
  <c r="M342"/>
  <c r="M330"/>
  <c r="M465"/>
  <c r="K381"/>
  <c r="K380" s="1"/>
  <c r="M329"/>
  <c r="M421"/>
  <c r="M246"/>
  <c r="M460"/>
  <c r="K91"/>
  <c r="M225"/>
  <c r="L222"/>
  <c r="M160"/>
  <c r="L159"/>
  <c r="M159" s="1"/>
  <c r="M553"/>
  <c r="L552"/>
  <c r="M429"/>
  <c r="L427"/>
  <c r="M393"/>
  <c r="L391"/>
  <c r="M391" s="1"/>
  <c r="M341"/>
  <c r="L340"/>
  <c r="M340" s="1"/>
  <c r="M335"/>
  <c r="L333"/>
  <c r="M252"/>
  <c r="L251"/>
  <c r="M251" s="1"/>
  <c r="M210"/>
  <c r="L209"/>
  <c r="M197"/>
  <c r="L196"/>
  <c r="M302"/>
  <c r="L301"/>
  <c r="M180"/>
  <c r="L179"/>
  <c r="M166"/>
  <c r="L165"/>
  <c r="M165" s="1"/>
  <c r="M155"/>
  <c r="L154"/>
  <c r="M154" s="1"/>
  <c r="M143"/>
  <c r="L142"/>
  <c r="M142" s="1"/>
  <c r="M594"/>
  <c r="L592"/>
  <c r="M574"/>
  <c r="L572"/>
  <c r="M559"/>
  <c r="L558"/>
  <c r="M533"/>
  <c r="L529"/>
  <c r="M485"/>
  <c r="L484"/>
  <c r="M407"/>
  <c r="L405"/>
  <c r="M397"/>
  <c r="L396"/>
  <c r="M396" s="1"/>
  <c r="M385"/>
  <c r="L382"/>
  <c r="M327"/>
  <c r="L326"/>
  <c r="M326" s="1"/>
  <c r="M214"/>
  <c r="L213"/>
  <c r="M213" s="1"/>
  <c r="M106"/>
  <c r="L104"/>
  <c r="M104" s="1"/>
  <c r="M95"/>
  <c r="L93"/>
  <c r="M88"/>
  <c r="L87"/>
  <c r="M69"/>
  <c r="L67"/>
  <c r="M12"/>
  <c r="L10"/>
  <c r="K484"/>
  <c r="K470" s="1"/>
  <c r="M399"/>
  <c r="M583"/>
  <c r="M521"/>
  <c r="M515"/>
  <c r="M509"/>
  <c r="M496"/>
  <c r="K456"/>
  <c r="L436"/>
  <c r="L365"/>
  <c r="K240"/>
  <c r="M475"/>
  <c r="M216"/>
  <c r="M584"/>
  <c r="M516"/>
  <c r="M466"/>
  <c r="M438"/>
  <c r="M336"/>
  <c r="L115"/>
  <c r="M115" s="1"/>
  <c r="M77"/>
  <c r="L51"/>
  <c r="K36"/>
  <c r="K35" s="1"/>
  <c r="K32" s="1"/>
  <c r="M110"/>
  <c r="M78"/>
  <c r="K67"/>
  <c r="M89"/>
  <c r="M171"/>
  <c r="L170"/>
  <c r="M170" s="1"/>
  <c r="M149"/>
  <c r="L148"/>
  <c r="M148" s="1"/>
  <c r="M567"/>
  <c r="L566"/>
  <c r="M540"/>
  <c r="L538"/>
  <c r="M459"/>
  <c r="L457"/>
  <c r="M376"/>
  <c r="L375"/>
  <c r="M375" s="1"/>
  <c r="M358"/>
  <c r="L356"/>
  <c r="M245"/>
  <c r="L243"/>
  <c r="M128"/>
  <c r="L126"/>
  <c r="M126" s="1"/>
  <c r="M64"/>
  <c r="L62"/>
  <c r="M62" s="1"/>
  <c r="L35"/>
  <c r="M22"/>
  <c r="L20"/>
  <c r="L473"/>
  <c r="M497"/>
  <c r="M367"/>
  <c r="M595"/>
  <c r="M577"/>
  <c r="M522"/>
  <c r="M510"/>
  <c r="K48"/>
  <c r="M117"/>
  <c r="M53"/>
  <c r="N610" i="2"/>
  <c r="M608"/>
  <c r="N316"/>
  <c r="M314"/>
  <c r="N207"/>
  <c r="M205"/>
  <c r="N189"/>
  <c r="M186"/>
  <c r="N169"/>
  <c r="M168"/>
  <c r="N534"/>
  <c r="M532"/>
  <c r="N244"/>
  <c r="M243"/>
  <c r="N107"/>
  <c r="M106"/>
  <c r="N106" s="1"/>
  <c r="N507"/>
  <c r="L456"/>
  <c r="L432" s="1"/>
  <c r="L431" s="1"/>
  <c r="L331"/>
  <c r="L324" s="1"/>
  <c r="L57"/>
  <c r="L55" s="1"/>
  <c r="L12" s="1"/>
  <c r="L10" s="1"/>
  <c r="L630" s="1"/>
  <c r="N497"/>
  <c r="N426"/>
  <c r="N370"/>
  <c r="N500"/>
  <c r="N327"/>
  <c r="N29"/>
  <c r="N309"/>
  <c r="M305"/>
  <c r="N621"/>
  <c r="M620"/>
  <c r="N598"/>
  <c r="N475"/>
  <c r="M474"/>
  <c r="N459"/>
  <c r="M458"/>
  <c r="N443"/>
  <c r="M442"/>
  <c r="N442" s="1"/>
  <c r="N435"/>
  <c r="M434"/>
  <c r="N422"/>
  <c r="M420"/>
  <c r="N403"/>
  <c r="M397"/>
  <c r="N366"/>
  <c r="M364"/>
  <c r="N340"/>
  <c r="M339"/>
  <c r="N339" s="1"/>
  <c r="N333"/>
  <c r="M331"/>
  <c r="N326"/>
  <c r="M325"/>
  <c r="N57"/>
  <c r="N26"/>
  <c r="N508"/>
  <c r="N599"/>
  <c r="N461"/>
  <c r="K5" i="3" l="1"/>
  <c r="K455"/>
  <c r="K601" s="1"/>
  <c r="M20"/>
  <c r="L18"/>
  <c r="M35"/>
  <c r="L32"/>
  <c r="M32" s="1"/>
  <c r="M243"/>
  <c r="L242"/>
  <c r="M457"/>
  <c r="L456"/>
  <c r="M456" s="1"/>
  <c r="M538"/>
  <c r="L535"/>
  <c r="M535" s="1"/>
  <c r="M473"/>
  <c r="L470"/>
  <c r="M51"/>
  <c r="L50"/>
  <c r="M436"/>
  <c r="L435"/>
  <c r="M435" s="1"/>
  <c r="M10"/>
  <c r="L9"/>
  <c r="M87"/>
  <c r="L85"/>
  <c r="M93"/>
  <c r="L91"/>
  <c r="M91" s="1"/>
  <c r="M382"/>
  <c r="M405"/>
  <c r="L404"/>
  <c r="M404" s="1"/>
  <c r="M529"/>
  <c r="L526"/>
  <c r="M526" s="1"/>
  <c r="M558"/>
  <c r="M572"/>
  <c r="L571"/>
  <c r="M571" s="1"/>
  <c r="M592"/>
  <c r="L591"/>
  <c r="M179"/>
  <c r="M301"/>
  <c r="L299"/>
  <c r="M196"/>
  <c r="L195"/>
  <c r="M195" s="1"/>
  <c r="M209"/>
  <c r="L208"/>
  <c r="M333"/>
  <c r="L332"/>
  <c r="M427"/>
  <c r="L426"/>
  <c r="M552"/>
  <c r="L551"/>
  <c r="M222"/>
  <c r="L221"/>
  <c r="M221" s="1"/>
  <c r="M36"/>
  <c r="M67"/>
  <c r="M484"/>
  <c r="M356"/>
  <c r="L355"/>
  <c r="M566"/>
  <c r="L564"/>
  <c r="M564" s="1"/>
  <c r="M365"/>
  <c r="L364"/>
  <c r="M364" s="1"/>
  <c r="N325" i="2"/>
  <c r="M324"/>
  <c r="N324" s="1"/>
  <c r="N364"/>
  <c r="M363"/>
  <c r="N397"/>
  <c r="M395"/>
  <c r="N420"/>
  <c r="M411"/>
  <c r="N434"/>
  <c r="M433"/>
  <c r="N458"/>
  <c r="M456"/>
  <c r="N456" s="1"/>
  <c r="N474"/>
  <c r="M472"/>
  <c r="N620"/>
  <c r="M619"/>
  <c r="N305"/>
  <c r="M302"/>
  <c r="N302" s="1"/>
  <c r="M55"/>
  <c r="N331"/>
  <c r="N243"/>
  <c r="M241"/>
  <c r="N532"/>
  <c r="M531"/>
  <c r="N168"/>
  <c r="M167"/>
  <c r="N186"/>
  <c r="M185"/>
  <c r="N185" s="1"/>
  <c r="N205"/>
  <c r="M204"/>
  <c r="N314"/>
  <c r="M311"/>
  <c r="N311" s="1"/>
  <c r="N608"/>
  <c r="M607"/>
  <c r="L556" i="3" l="1"/>
  <c r="M556" s="1"/>
  <c r="M551"/>
  <c r="L550"/>
  <c r="M426"/>
  <c r="L423"/>
  <c r="M423" s="1"/>
  <c r="M332"/>
  <c r="M208"/>
  <c r="L207"/>
  <c r="M207" s="1"/>
  <c r="M299"/>
  <c r="L298"/>
  <c r="M298" s="1"/>
  <c r="M591"/>
  <c r="L590"/>
  <c r="M85"/>
  <c r="L84"/>
  <c r="M84" s="1"/>
  <c r="M9"/>
  <c r="L7"/>
  <c r="M50"/>
  <c r="L48"/>
  <c r="M48" s="1"/>
  <c r="L455"/>
  <c r="M455" s="1"/>
  <c r="M470"/>
  <c r="M242"/>
  <c r="L241"/>
  <c r="M18"/>
  <c r="L16"/>
  <c r="M16" s="1"/>
  <c r="M355"/>
  <c r="L352"/>
  <c r="M352" s="1"/>
  <c r="L177"/>
  <c r="L381"/>
  <c r="N607" i="2"/>
  <c r="M595"/>
  <c r="N204"/>
  <c r="M203"/>
  <c r="N203" s="1"/>
  <c r="N167"/>
  <c r="M140"/>
  <c r="N531"/>
  <c r="M519"/>
  <c r="N519" s="1"/>
  <c r="N241"/>
  <c r="M240"/>
  <c r="N619"/>
  <c r="M618"/>
  <c r="N618" s="1"/>
  <c r="N472"/>
  <c r="M471"/>
  <c r="N471" s="1"/>
  <c r="N433"/>
  <c r="M432"/>
  <c r="N411"/>
  <c r="M409"/>
  <c r="N395"/>
  <c r="M393"/>
  <c r="N363"/>
  <c r="M361"/>
  <c r="N55"/>
  <c r="M12"/>
  <c r="M177" i="3" l="1"/>
  <c r="L176"/>
  <c r="M176" s="1"/>
  <c r="M381"/>
  <c r="L380"/>
  <c r="M380" s="1"/>
  <c r="M241"/>
  <c r="L240"/>
  <c r="M240" s="1"/>
  <c r="M7"/>
  <c r="L5"/>
  <c r="M590"/>
  <c r="L588"/>
  <c r="M588" s="1"/>
  <c r="M550"/>
  <c r="L549"/>
  <c r="M549" s="1"/>
  <c r="L283"/>
  <c r="M283" s="1"/>
  <c r="N12" i="2"/>
  <c r="N361"/>
  <c r="M359"/>
  <c r="N393"/>
  <c r="M391"/>
  <c r="N409"/>
  <c r="M408"/>
  <c r="N408" s="1"/>
  <c r="N432"/>
  <c r="M431"/>
  <c r="N431" s="1"/>
  <c r="N240"/>
  <c r="M239"/>
  <c r="N239" s="1"/>
  <c r="N140"/>
  <c r="M139"/>
  <c r="N139" s="1"/>
  <c r="M556"/>
  <c r="N595"/>
  <c r="L601" i="3" l="1"/>
  <c r="M601" s="1"/>
  <c r="M5"/>
  <c r="N391" i="2"/>
  <c r="M390"/>
  <c r="N390" s="1"/>
  <c r="N359"/>
  <c r="M358"/>
  <c r="N358" s="1"/>
  <c r="N556"/>
  <c r="M555"/>
  <c r="N555" s="1"/>
  <c r="M10"/>
  <c r="M630" l="1"/>
  <c r="N630" s="1"/>
  <c r="N10"/>
</calcChain>
</file>

<file path=xl/comments1.xml><?xml version="1.0" encoding="utf-8"?>
<comments xmlns="http://schemas.openxmlformats.org/spreadsheetml/2006/main">
  <authors>
    <author>BuinovaVV</author>
  </authors>
  <commentLis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BuinovaVV: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<sst xmlns="http://schemas.openxmlformats.org/spreadsheetml/2006/main" count="5097" uniqueCount="578">
  <si>
    <t xml:space="preserve">           Исполнение бюджетных ассигнований на реализацию долгосрочных целевых программ</t>
  </si>
  <si>
    <t xml:space="preserve">    муниципального образования "Баяндаевский район" за 2014 год </t>
  </si>
  <si>
    <t>№</t>
  </si>
  <si>
    <t>Исполнители</t>
  </si>
  <si>
    <t>Бюджетная классификация</t>
  </si>
  <si>
    <t>%</t>
  </si>
  <si>
    <t>Наименование программы</t>
  </si>
  <si>
    <t>РБС</t>
  </si>
  <si>
    <t>РзПр</t>
  </si>
  <si>
    <t>ЦСР</t>
  </si>
  <si>
    <t>ВР</t>
  </si>
  <si>
    <t>назначено</t>
  </si>
  <si>
    <t>исполнено</t>
  </si>
  <si>
    <t>исполнения</t>
  </si>
  <si>
    <t>Ведомственная целевая программа</t>
  </si>
  <si>
    <t>"Комплексная меры профилактики</t>
  </si>
  <si>
    <t>экстремистских проявлений в детс-</t>
  </si>
  <si>
    <t>кой и молодежной среде на терри-</t>
  </si>
  <si>
    <t>Администрация</t>
  </si>
  <si>
    <t>тории Баяндаевского района</t>
  </si>
  <si>
    <t>мо "Баяндаевский</t>
  </si>
  <si>
    <t>на 2013-2015 годы"</t>
  </si>
  <si>
    <t>район"</t>
  </si>
  <si>
    <t>О29</t>
  </si>
  <si>
    <t>О113</t>
  </si>
  <si>
    <t>79.5.22.00</t>
  </si>
  <si>
    <t>2.4.4.</t>
  </si>
  <si>
    <t>Муниципальная программа</t>
  </si>
  <si>
    <t>"Профилактика правонарушений</t>
  </si>
  <si>
    <t>в Баяндаевском районе</t>
  </si>
  <si>
    <t>на 2014-2016 годы"</t>
  </si>
  <si>
    <t>79.5.23.00</t>
  </si>
  <si>
    <t>Муниципальная целевая программа</t>
  </si>
  <si>
    <t>"Развитие торговли в мо "Баян-</t>
  </si>
  <si>
    <t>даевский район" на 2012-2014 годы"</t>
  </si>
  <si>
    <t>О412</t>
  </si>
  <si>
    <t>79.5.24.00</t>
  </si>
  <si>
    <t>"Поддержка и развитие малого и</t>
  </si>
  <si>
    <t>среднего предпринимательства</t>
  </si>
  <si>
    <t>в мо "Баяндаевский район" на</t>
  </si>
  <si>
    <t>2013-2015 годы"</t>
  </si>
  <si>
    <t>79.5.25.00</t>
  </si>
  <si>
    <t>Управление</t>
  </si>
  <si>
    <t>"Трудоустройство несовершенно-</t>
  </si>
  <si>
    <t>образования</t>
  </si>
  <si>
    <t>летних граждан в возрасте от 14 до</t>
  </si>
  <si>
    <t>18 лет на 2014 год"</t>
  </si>
  <si>
    <t>О10</t>
  </si>
  <si>
    <t>О702</t>
  </si>
  <si>
    <t>79.5.27.00</t>
  </si>
  <si>
    <t>6.1.2.</t>
  </si>
  <si>
    <t>Отдел</t>
  </si>
  <si>
    <t>"Развитие сферы культуры и туриз-</t>
  </si>
  <si>
    <t>культуры</t>
  </si>
  <si>
    <t>ма в мо "Баяндаевский район" на</t>
  </si>
  <si>
    <t>2014-2016 годы"</t>
  </si>
  <si>
    <t>О83</t>
  </si>
  <si>
    <t>О801</t>
  </si>
  <si>
    <t>79.5.28.00</t>
  </si>
  <si>
    <t>"Социальная поддержка населения</t>
  </si>
  <si>
    <t>Баяндаевского района на</t>
  </si>
  <si>
    <t>2014-2015 годы"</t>
  </si>
  <si>
    <t>79.5.29.00</t>
  </si>
  <si>
    <t>3.2.1.</t>
  </si>
  <si>
    <t xml:space="preserve">Долгосрочная муниципальная </t>
  </si>
  <si>
    <t>целевая программа "Одаренные</t>
  </si>
  <si>
    <t>дети на 2013-2015 годы"</t>
  </si>
  <si>
    <t>О709</t>
  </si>
  <si>
    <t>79.5.40.00</t>
  </si>
  <si>
    <t>Ведомственнаяцелевая программа</t>
  </si>
  <si>
    <t>"Молодежь Баяндаевского района</t>
  </si>
  <si>
    <t>на 2012-2014 годы"</t>
  </si>
  <si>
    <t>79.5.41.00</t>
  </si>
  <si>
    <t xml:space="preserve">Муниципальная целевая програм- </t>
  </si>
  <si>
    <t>ма "Пожарная безопасность в ОУ"</t>
  </si>
  <si>
    <t>О701</t>
  </si>
  <si>
    <t>79.5.42.00</t>
  </si>
  <si>
    <t>на 2014-2017 годы"</t>
  </si>
  <si>
    <t>Муниципальная социальная про-</t>
  </si>
  <si>
    <t>грамма Баяндаевского района</t>
  </si>
  <si>
    <t>"Молодым семьям-доступное</t>
  </si>
  <si>
    <t>жилье на 2011-2015 годы"</t>
  </si>
  <si>
    <t>79.5.43.00</t>
  </si>
  <si>
    <t>3.2.2.</t>
  </si>
  <si>
    <t>"Комплексная программа по профи-</t>
  </si>
  <si>
    <t>лактике наркомании  и социально-</t>
  </si>
  <si>
    <t>негативных явлений среди молоде-</t>
  </si>
  <si>
    <t>жи мо "Баяндаевский район"</t>
  </si>
  <si>
    <t>79.5.44.00</t>
  </si>
  <si>
    <t>"Повышение безопасности дорож-</t>
  </si>
  <si>
    <t>ного движения в мо "Баяндаевский</t>
  </si>
  <si>
    <t>район на 2013-2015 годы"</t>
  </si>
  <si>
    <t>79.5.45.00</t>
  </si>
  <si>
    <t>"Поддержка и развитие физической</t>
  </si>
  <si>
    <t>культуры и спорта в мо "Бяндаевс-</t>
  </si>
  <si>
    <t>кий район" на 2013-2015 годы</t>
  </si>
  <si>
    <t>79.5.46.00</t>
  </si>
  <si>
    <t>4.1.4.</t>
  </si>
  <si>
    <t>"Oхрана окружающей среды"</t>
  </si>
  <si>
    <t>на 2014-2017 годы</t>
  </si>
  <si>
    <t>О605</t>
  </si>
  <si>
    <t>79.5.49.00</t>
  </si>
  <si>
    <t>ИСПОЛНЕНИЕ БЮДЖЕТНЫХ АССИГНОВАНИЙ ПО РАЗДЕЛАМ, ПОДРАЗДЕЛАМ, ЦЕЛЕВЫМ СТАТЬЯМ</t>
  </si>
  <si>
    <t>И ВИДАМ РАСХОДОВ КЛАССИФИКАЦИИ РАСХОДОВ БЮДЖЕТОВ В ВЕДОМСТВЕННОЙ СТРУКТУРЕ РАСХОДОВ</t>
  </si>
  <si>
    <t>РАЙОННОГО БЮДЖЕТА ЗА 2014 год</t>
  </si>
  <si>
    <t>(тыс.рублей)</t>
  </si>
  <si>
    <t>Наименование</t>
  </si>
  <si>
    <t>ГРБС</t>
  </si>
  <si>
    <t>Рз</t>
  </si>
  <si>
    <t>ПР</t>
  </si>
  <si>
    <t>% исполнения</t>
  </si>
  <si>
    <t>Администрация МО</t>
  </si>
  <si>
    <t>"Баяндаевский район"</t>
  </si>
  <si>
    <t>ОБЩЕГОСУДАРСТВЕННЫЕ ВОПРОСЫ</t>
  </si>
  <si>
    <t>01</t>
  </si>
  <si>
    <t xml:space="preserve">Функционирование высшего должностного лица  </t>
  </si>
  <si>
    <t>муниципального образования</t>
  </si>
  <si>
    <t>02</t>
  </si>
  <si>
    <t>Руководство и управление в сфере установленных функций</t>
  </si>
  <si>
    <t>00.2.00.00</t>
  </si>
  <si>
    <t>Глава муниципального образования</t>
  </si>
  <si>
    <t>00.2.23.00</t>
  </si>
  <si>
    <t xml:space="preserve">Расходы на выплаты персоналу в целях обеспечения функций органами </t>
  </si>
  <si>
    <t>местного самоуправления,казенными учреждениями</t>
  </si>
  <si>
    <t>1.0.0</t>
  </si>
  <si>
    <t>Расходы на выплаты персоналу местного самоуправления</t>
  </si>
  <si>
    <t>1.2.0</t>
  </si>
  <si>
    <t>Фонд оплаты труда и страховые взносы</t>
  </si>
  <si>
    <t>1.2.1</t>
  </si>
  <si>
    <t>Функционирование Правительства Российской Федерации,</t>
  </si>
  <si>
    <t>высших органов исполнительной власти субъектов</t>
  </si>
  <si>
    <t>Российской Федерации, местных администраций</t>
  </si>
  <si>
    <t>04</t>
  </si>
  <si>
    <t xml:space="preserve">органов государственной власти субъектов Российской </t>
  </si>
  <si>
    <t>Федерации, местных администраций</t>
  </si>
  <si>
    <t>Центральный аппарат</t>
  </si>
  <si>
    <t>00.2.24.00</t>
  </si>
  <si>
    <t>Иные выплаты персоналу за исключением фонда оплаты труда</t>
  </si>
  <si>
    <t>1.2.2</t>
  </si>
  <si>
    <t>Закупка товаров,работ и услуг для муниципальных нужд</t>
  </si>
  <si>
    <t>2.0.0</t>
  </si>
  <si>
    <t>Иные закупки товаров, работ и услуг для муниципальных нужд</t>
  </si>
  <si>
    <t>2.4.0</t>
  </si>
  <si>
    <t>Закупка товаров,работ и услуг в сфере информационно-коммуникационных технологий</t>
  </si>
  <si>
    <t>2.4.2</t>
  </si>
  <si>
    <t>Закупка товаров,работ и услуг в целях капитального ремонта муниципального имущества</t>
  </si>
  <si>
    <t>2.4.3</t>
  </si>
  <si>
    <t>Прочая закупка товаров, работ и услуг для муниципальных нужд</t>
  </si>
  <si>
    <t>2.4.4</t>
  </si>
  <si>
    <t>Обеспечение проведения выборов и референдумов</t>
  </si>
  <si>
    <t>07</t>
  </si>
  <si>
    <t>02.0.00.00</t>
  </si>
  <si>
    <t>Расходы на выплату персоналу местного самоуправления</t>
  </si>
  <si>
    <t xml:space="preserve">Иные выплаты персоналу за исключением фонда оплаты труда казенных </t>
  </si>
  <si>
    <t xml:space="preserve">учреждений лицам привлекаемым согласно законодательству для выполнения </t>
  </si>
  <si>
    <t>отдельных полномочий</t>
  </si>
  <si>
    <t>02.0.20.03</t>
  </si>
  <si>
    <t>Проведение выборов главы муниципального образования</t>
  </si>
  <si>
    <t>1.2.3</t>
  </si>
  <si>
    <t>Проведение выборов в представительные органы муниципального образования</t>
  </si>
  <si>
    <t>02.0.20.02</t>
  </si>
  <si>
    <t>Резервные фонды</t>
  </si>
  <si>
    <t>11</t>
  </si>
  <si>
    <t>07.0.00.00</t>
  </si>
  <si>
    <t>Резервные фонды исполнительных органов муниципального</t>
  </si>
  <si>
    <t>07.0.21.00</t>
  </si>
  <si>
    <t>Иные бюджетные ассигнования</t>
  </si>
  <si>
    <t>8.0.0</t>
  </si>
  <si>
    <t>Резервные средства</t>
  </si>
  <si>
    <t>8.7.0</t>
  </si>
  <si>
    <t>резервные средства</t>
  </si>
  <si>
    <t>Другие общегосударственные вопросы</t>
  </si>
  <si>
    <t>13</t>
  </si>
  <si>
    <t>Осуществление областных государственных полномочий по хранению,</t>
  </si>
  <si>
    <t>комплектованию, учету и использованию архивных документов</t>
  </si>
  <si>
    <t>00.2.03.00</t>
  </si>
  <si>
    <t>Осуществление отдельных областных государственных полномочий</t>
  </si>
  <si>
    <t>в области охраны труда</t>
  </si>
  <si>
    <t>00.2.01.03</t>
  </si>
  <si>
    <t>Осуществление отдельных областных государственных полномочий по осущест-</t>
  </si>
  <si>
    <t>влению лицензирования розничной продажи алкогольной продукции</t>
  </si>
  <si>
    <t>00.2.01.04</t>
  </si>
  <si>
    <t>Осуществление областных государственных полномочий по определению персо-</t>
  </si>
  <si>
    <t>нального состава и обеспечению деятельности административных комиссий</t>
  </si>
  <si>
    <t>00.2.05.00</t>
  </si>
  <si>
    <t>Поощрение граждан района, коллективов предприятий, учреждений,организаций</t>
  </si>
  <si>
    <t>за заслуги перед районом</t>
  </si>
  <si>
    <t>00.2.29.00</t>
  </si>
  <si>
    <t>Социальное обеспечение и иные выплаты населению</t>
  </si>
  <si>
    <t>3.0.0</t>
  </si>
  <si>
    <t>Иные выплаты населению</t>
  </si>
  <si>
    <t>3.6.0</t>
  </si>
  <si>
    <t xml:space="preserve">Осуществление полномочий по составлению протоколов административных </t>
  </si>
  <si>
    <t>правонарушений</t>
  </si>
  <si>
    <t>00.2.06.00</t>
  </si>
  <si>
    <t xml:space="preserve">Ведомственная целевая программа "Комплексные меры профилактики </t>
  </si>
  <si>
    <t xml:space="preserve">экстремистских проявлений в детской и молодежной среде на территории </t>
  </si>
  <si>
    <t>муниципального образования "Баяндаевский район" на 2013-2015 годы"</t>
  </si>
  <si>
    <t>Муниципальная программа "Профилактика правонарушений в Баяндаевском</t>
  </si>
  <si>
    <t>районе на 2014-2016 годы"</t>
  </si>
  <si>
    <t>Ведомственная программа "Молодежь Баяндаевского района на 2012-2014г"</t>
  </si>
  <si>
    <t xml:space="preserve">Ведомственная целевая программа "Комплексные программа по профилактике </t>
  </si>
  <si>
    <t>наркомании и социально-негативных явлений среди молодежи мо "Баяндаевский</t>
  </si>
  <si>
    <t>район на 2012-2014 годы"</t>
  </si>
  <si>
    <t>Муниципальная программа "Повышение безопасности дорожного движения в мо</t>
  </si>
  <si>
    <t>"Баяндаевский район" на 2013-2015 годы"</t>
  </si>
  <si>
    <t>НАЦИОНАЛЬНАЯ ЭКОНОМИКА</t>
  </si>
  <si>
    <t>Другие вопросы в области национальной экономики</t>
  </si>
  <si>
    <t>12</t>
  </si>
  <si>
    <t xml:space="preserve">Частичное возмещение транспортных расходов организаций розничной </t>
  </si>
  <si>
    <t>торговли,осуществляющих доставку товаров первой необходимости</t>
  </si>
  <si>
    <t>О4</t>
  </si>
  <si>
    <t>02.0.01.03</t>
  </si>
  <si>
    <t>Государственная поддержка малого и среднего предпринимательства, включая</t>
  </si>
  <si>
    <t>крестьянские (фермерские) хозяйства</t>
  </si>
  <si>
    <t>00.2.50.64</t>
  </si>
  <si>
    <t>Безвоздмездные перечисления не коммерческим организациям</t>
  </si>
  <si>
    <t>8.1.0</t>
  </si>
  <si>
    <r>
      <t>П</t>
    </r>
    <r>
      <rPr>
        <b/>
        <sz val="10"/>
        <rFont val="Arial Cyr"/>
        <charset val="204"/>
      </rPr>
      <t xml:space="preserve">оддержка начинающих-гранты начинающим по созданию собственного </t>
    </r>
  </si>
  <si>
    <t>бизнеса</t>
  </si>
  <si>
    <t>00.2.02.03</t>
  </si>
  <si>
    <t>00.2.26.00</t>
  </si>
  <si>
    <t xml:space="preserve">Муниципальная целевая программа "Развитие торговли в муниципальном </t>
  </si>
  <si>
    <t>образовании "Баяндаевский район" на 2012-2014 годы"</t>
  </si>
  <si>
    <t xml:space="preserve">Муниципальная целевая программа "Поддержка и развитие малого и среднего </t>
  </si>
  <si>
    <t>предпринимательства в муниципальном образованни "Баяндаевский район" на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</si>
  <si>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</si>
  <si>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</si>
  <si>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</si>
  <si>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</si>
  <si>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35.1.25.00</t>
  </si>
  <si>
    <t>Благоустройство</t>
  </si>
  <si>
    <t>03</t>
  </si>
  <si>
    <t>60.0.00.00</t>
  </si>
  <si>
    <t>Прочие мероприятия по благоустройству муниципальных</t>
  </si>
  <si>
    <t>образований</t>
  </si>
  <si>
    <t>60.0.25.00</t>
  </si>
  <si>
    <t>ОХРАНА ОКРУЖАЮЩЕЙ СРЕДЫ</t>
  </si>
  <si>
    <t>06</t>
  </si>
  <si>
    <t>Другие вопросы в области охраны окружающей  среды</t>
  </si>
  <si>
    <t xml:space="preserve">Осуществление бюджетных инвестиций в объекты  муниципальной собственности </t>
  </si>
  <si>
    <t>сферы охраны окружающей среды на территории, не относящейся к сельской</t>
  </si>
  <si>
    <t>местности на 2014-2018 годы</t>
  </si>
  <si>
    <t>02.1.02.00</t>
  </si>
  <si>
    <t>Капитальные вложения в объекты недвижимого имущества муниципальной</t>
  </si>
  <si>
    <t xml:space="preserve">собственности в сфере охраны окружающей среды </t>
  </si>
  <si>
    <t>Бюджетные инвестиции</t>
  </si>
  <si>
    <t>Бюджетные инвестиции в объекты капитального строительства муниципальной</t>
  </si>
  <si>
    <t>Муниципальная целевая программа "Охрана окружающей среды"</t>
  </si>
  <si>
    <t>79.5 49.00</t>
  </si>
  <si>
    <t>Прочие мероприятия по охране окружающей среды</t>
  </si>
  <si>
    <t>79.4 49.00</t>
  </si>
  <si>
    <t>ОБРАЗОВАНИЕ</t>
  </si>
  <si>
    <t>Дошкольное образование</t>
  </si>
  <si>
    <t>ОГЦП "Поддержка и развитие дошкольных образовательных организаций</t>
  </si>
  <si>
    <t>О7</t>
  </si>
  <si>
    <t>42.0.37.97</t>
  </si>
  <si>
    <t>собственности детский сад в с.Баяндай</t>
  </si>
  <si>
    <t>4.0.0</t>
  </si>
  <si>
    <t>собственности</t>
  </si>
  <si>
    <t>4.1.4</t>
  </si>
  <si>
    <t>собственности строительство детского сада в с.Баяндай</t>
  </si>
  <si>
    <t>42.0.16.03</t>
  </si>
  <si>
    <t>Муниципальная целевая программа "Развитие учреждений дошкольного</t>
  </si>
  <si>
    <t>образования в Баяндаевском районе на 2013-2015 год"</t>
  </si>
  <si>
    <t>79.5.26.00</t>
  </si>
  <si>
    <t>4.1.0</t>
  </si>
  <si>
    <t>Общее образование</t>
  </si>
  <si>
    <t>Школы-детские сады, школы начальные,</t>
  </si>
  <si>
    <t>неполные средние и средние</t>
  </si>
  <si>
    <t>42.1.01.02</t>
  </si>
  <si>
    <t xml:space="preserve">Модернизация объектов теплоэнергии и капитального ремонта коммунальной </t>
  </si>
  <si>
    <t>инфраструктуры, находящихся в муниципальной собственности</t>
  </si>
  <si>
    <t>Финансовое обеспечение бюджетных учреждений на иные цели капитальный ремонт</t>
  </si>
  <si>
    <t>котельной  Баяндаевской СОШ</t>
  </si>
  <si>
    <t>Финансовое обеспечение бюджетных учреждений</t>
  </si>
  <si>
    <t>42.1.99.00</t>
  </si>
  <si>
    <t xml:space="preserve">Финансовое обеспечение бюджетных учреждений на иные цели </t>
  </si>
  <si>
    <t>ЗДРАВООХРАНЕНИЕ</t>
  </si>
  <si>
    <t>О9</t>
  </si>
  <si>
    <t>Другие вопросы в области здравоохранения</t>
  </si>
  <si>
    <t>09</t>
  </si>
  <si>
    <t xml:space="preserve">Муниципальная программа "Медицинские кадры в Баяндаевском районе </t>
  </si>
  <si>
    <t>79.5.48.00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</si>
  <si>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</si>
  <si>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</si>
  <si>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</si>
  <si>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</si>
  <si>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00.2.27.00</t>
  </si>
  <si>
    <t xml:space="preserve">Доплаты к пенсиям государственных служащих субъектов Российской </t>
  </si>
  <si>
    <t xml:space="preserve">Федерации и муниципальных служащих </t>
  </si>
  <si>
    <t>Социальные выплаты гражданам, кроме публичных нормативных социальных</t>
  </si>
  <si>
    <t>выплат</t>
  </si>
  <si>
    <t>3.1.0</t>
  </si>
  <si>
    <t>Иные пенсии, социальные доплаты к пенсии</t>
  </si>
  <si>
    <t>3.1.2</t>
  </si>
  <si>
    <t>Решение Думы "О присвоении почетных званий Баяндаевского района гражданам</t>
  </si>
  <si>
    <t>Российской Федерации" от 4 октября 2011г № 21/3</t>
  </si>
  <si>
    <t>00.2.28.00</t>
  </si>
  <si>
    <t>Публичные нормативные выплаты гражданам несоциального характера</t>
  </si>
  <si>
    <t>3.3.0</t>
  </si>
  <si>
    <t>Пособия, компенсации, меры социальной поддержки</t>
  </si>
  <si>
    <t>3.1.3</t>
  </si>
  <si>
    <t>Социальное обеспечение населения</t>
  </si>
  <si>
    <t>Содержание и обеспечение деятельности муниципальных служащих, осуществ-</t>
  </si>
  <si>
    <t>ляющих областные государственные полномочия по предоставлению гражданам</t>
  </si>
  <si>
    <t>субсидий на оплату жилых помещений и коммунальных услуг</t>
  </si>
  <si>
    <t>00.2.01.10</t>
  </si>
  <si>
    <t xml:space="preserve">Предоставление гражданам субсидий на оплату жилого </t>
  </si>
  <si>
    <t>помещения и коммунальных услуг</t>
  </si>
  <si>
    <t>00.2.01.11</t>
  </si>
  <si>
    <t>3.2.0</t>
  </si>
  <si>
    <t>Пособия и компенсации гражданам и иные социальные выплаты, кроме публичных</t>
  </si>
  <si>
    <t>нормативных обязательств</t>
  </si>
  <si>
    <t>3.2.1</t>
  </si>
  <si>
    <t>Приобретение товаров, работ и услуг в пользу граждан</t>
  </si>
  <si>
    <t>3.2.3</t>
  </si>
  <si>
    <t>Муниципальная программа "Социальная поддержка населения Баяндаевского</t>
  </si>
  <si>
    <t>района на 2014-2015 г"</t>
  </si>
  <si>
    <t xml:space="preserve">Обеспечение жильем молодых семей по ФЦП "Жилище" на 2011-2015 годы </t>
  </si>
  <si>
    <t>00.2.50.20</t>
  </si>
  <si>
    <t>Субидии гражданам на приобретение жилья</t>
  </si>
  <si>
    <t>3.2.2</t>
  </si>
  <si>
    <t>Обеспечение жильем молодых семей по ОГЦП "Молодым семьям-</t>
  </si>
  <si>
    <t>доступное жилье"</t>
  </si>
  <si>
    <t>00.2.01.02</t>
  </si>
  <si>
    <t>Муниципальная социальная программа Баяндаевского района "Молодым семьям-</t>
  </si>
  <si>
    <t>доступное жилье на 2011-2015 годы</t>
  </si>
  <si>
    <t>Охрана семьи и детства</t>
  </si>
  <si>
    <t>00.2.02.00</t>
  </si>
  <si>
    <t>Учет детей-сирот и детей оставшихся без попечения родителей, лиц из числа</t>
  </si>
  <si>
    <t>детей-сирот и детей, оставшихся без попечения родителей, которые подлежат</t>
  </si>
  <si>
    <t>обеспечению жилыми помещениями на 2014-2018 годы</t>
  </si>
  <si>
    <t>Исполнение судебных актов по обеспечению жилыми помещениями детей-сирот</t>
  </si>
  <si>
    <t>и детей, оставшихся без попечения родителей, лиц из числа детей-сирот и детей</t>
  </si>
  <si>
    <t>оставшихся без попечения родителей, вынесенных в соответствии Законом</t>
  </si>
  <si>
    <t>Иркутской области от 22.06.2010 № 50-ОЗ</t>
  </si>
  <si>
    <t>00.2.02.02</t>
  </si>
  <si>
    <t>Другие вопросы в области социальной политики</t>
  </si>
  <si>
    <t>нального состава и обеспечению деятельности районных (городских), районных</t>
  </si>
  <si>
    <t>в городах комиссий по делам несовершеннолетних и защите их прав</t>
  </si>
  <si>
    <t>00.2.16.02</t>
  </si>
  <si>
    <t>ФИЗИЧЕСКАЯ КУЛЬТУРА  И СПОРТ</t>
  </si>
  <si>
    <t xml:space="preserve">Физическая культура </t>
  </si>
  <si>
    <t>Физкультурно-оздоровительная работа и спортивные мероприятия</t>
  </si>
  <si>
    <t>51.2.00.00</t>
  </si>
  <si>
    <t>Мероприятия в области физической культуры и спорта</t>
  </si>
  <si>
    <t>51.2.97.00</t>
  </si>
  <si>
    <t>Массовый спорт</t>
  </si>
  <si>
    <t>Долгосрочная целевая программа "Развитие физической культуры и спорта</t>
  </si>
  <si>
    <t xml:space="preserve">в Иркутской области на 2011-2015 годы </t>
  </si>
  <si>
    <t>00.2.03.02</t>
  </si>
  <si>
    <t xml:space="preserve">Бюджетные инвестиции </t>
  </si>
  <si>
    <t>Долгосрочная муниципальная целевая программа "Поддержка и развитие</t>
  </si>
  <si>
    <t>физической культуры и спорта в муниципальном образовании "Баяндаевский</t>
  </si>
  <si>
    <t>район" на 2013-2015 годы"</t>
  </si>
  <si>
    <t>ПЕРИОДИЧЕСКАЯ ПЕЧАТЬ И ИЗДАТЕЛЬСТВА</t>
  </si>
  <si>
    <t>Периодические издания, учрежденные органами законодательной</t>
  </si>
  <si>
    <t xml:space="preserve"> и исполнительной власти</t>
  </si>
  <si>
    <t>45.7.00.00</t>
  </si>
  <si>
    <t xml:space="preserve">Обеспечение деятельности (оказание услуг) подведомственных учреждений </t>
  </si>
  <si>
    <t>45.7.99.00</t>
  </si>
  <si>
    <t>Обеспечение деятельности бюджетных, автономных учреждений и иным</t>
  </si>
  <si>
    <t>некоммерческим организациям</t>
  </si>
  <si>
    <t>6.0.0</t>
  </si>
  <si>
    <t>6.1.0</t>
  </si>
  <si>
    <t>Финансовое обеспечение бюджетных учрежденийм на выполнение муниципального</t>
  </si>
  <si>
    <t>задания на оказание муниципальных услуг (выполнение работ)</t>
  </si>
  <si>
    <t>6.1.1</t>
  </si>
  <si>
    <t>6.1.2</t>
  </si>
  <si>
    <t>Финансовое управление администрации МО</t>
  </si>
  <si>
    <t>О33</t>
  </si>
  <si>
    <t>Обеспечение деятельности финансовых, налоговых</t>
  </si>
  <si>
    <t>и таможенных органов и органов надзора</t>
  </si>
  <si>
    <t>органов местного самоуправления</t>
  </si>
  <si>
    <t>ОБСЛУЖИВАНИЕ МУНИЦИПАЛЬНОГО ДОЛГА</t>
  </si>
  <si>
    <t>00</t>
  </si>
  <si>
    <t>Процентные платежи по муниципальному долгу МО "Баяндаевский район"</t>
  </si>
  <si>
    <t>Обслуживание муниципального долга</t>
  </si>
  <si>
    <t>00.2.20.00</t>
  </si>
  <si>
    <t>7.0.0</t>
  </si>
  <si>
    <t>7.3.0</t>
  </si>
  <si>
    <t>МЕЖБЮДЖЕТНЫЕ  ТРАНСФЕРТЫ</t>
  </si>
  <si>
    <t>14</t>
  </si>
  <si>
    <t>Фонд финансовой поддержки</t>
  </si>
  <si>
    <t xml:space="preserve">Выравнивание бюджетной обеспеченности поселений из </t>
  </si>
  <si>
    <t>районного фонда финансовой поддержки</t>
  </si>
  <si>
    <t>Выравнивание бюджетной обеспеченности</t>
  </si>
  <si>
    <t>51.6.00.00</t>
  </si>
  <si>
    <t>51.6.21.00</t>
  </si>
  <si>
    <t>Выравнивание бюджетной обеспеченности поселений из районного фонда</t>
  </si>
  <si>
    <t>финансовой поддержки</t>
  </si>
  <si>
    <t>51.6.21.30</t>
  </si>
  <si>
    <t>Межбюджетные трансферты</t>
  </si>
  <si>
    <t>5.0.0</t>
  </si>
  <si>
    <t>Дотации</t>
  </si>
  <si>
    <t>5.1.0</t>
  </si>
  <si>
    <t>Дотации на выравнивание бюджетной обеспеченности поселений</t>
  </si>
  <si>
    <t>5.1.1</t>
  </si>
  <si>
    <t>Дума муниципального образования "Баяндаевский район"</t>
  </si>
  <si>
    <t>О35</t>
  </si>
  <si>
    <t>О1</t>
  </si>
  <si>
    <t>Функционирование представительных органов муниципаль-</t>
  </si>
  <si>
    <t>ного образования</t>
  </si>
  <si>
    <t>органов муниципального образования</t>
  </si>
  <si>
    <t>Председатель представительного органа муниципального</t>
  </si>
  <si>
    <t>00.2.22.00</t>
  </si>
  <si>
    <t>Контрольно-счетная палата муниципального образования "Баяндаевский район"</t>
  </si>
  <si>
    <t>О85</t>
  </si>
  <si>
    <t>Обеспечение деятельности финансовых, налоговых и тамо-</t>
  </si>
  <si>
    <t>женных органов и органов надзора</t>
  </si>
  <si>
    <t xml:space="preserve">Руководитель контрольно-счетной  палаты муниципального </t>
  </si>
  <si>
    <t>00.2.25.00</t>
  </si>
  <si>
    <t xml:space="preserve">Управление образования Баяндаевского района </t>
  </si>
  <si>
    <t>Детские дошкольные учреждения</t>
  </si>
  <si>
    <t>42.0.00.00</t>
  </si>
  <si>
    <t>Обеспечение деятельности (оказание услуг) подведомственных учреждений</t>
  </si>
  <si>
    <t>42.0.99.00</t>
  </si>
  <si>
    <t>Финансовое обеспечение бюджетных учреждений на выполнение муниципального</t>
  </si>
  <si>
    <t>Финансовое обеспечение бюджетных учреждений на иные цели софинансирование</t>
  </si>
  <si>
    <t>областной программы по энергосбережению</t>
  </si>
  <si>
    <t>42.0.08.02</t>
  </si>
  <si>
    <t>Реализация мероприятий по созданию условий для обеспечения энергосбережения</t>
  </si>
  <si>
    <t>и повышения энергетической эффективности</t>
  </si>
  <si>
    <t>42.0.03.02</t>
  </si>
  <si>
    <t>Муниципальная целевая программа "Пожарная безопасность в ОУ на 2014-2017 годы</t>
  </si>
  <si>
    <t>Муниципальная целевая программа "Лицензирование медицинских кабинетов</t>
  </si>
  <si>
    <t>дошкольных учреждений"</t>
  </si>
  <si>
    <t>79.5.47.00</t>
  </si>
  <si>
    <t>42.1.00.00</t>
  </si>
  <si>
    <t>Кокоринской СОШ</t>
  </si>
  <si>
    <t>42.1.09.02</t>
  </si>
  <si>
    <t>42.1.09.03</t>
  </si>
  <si>
    <t xml:space="preserve">Мероприятия по вопросам местного самоуправления по приобретению или </t>
  </si>
  <si>
    <t>изготовлению бланков документов об образовании</t>
  </si>
  <si>
    <t>42.1.50.27</t>
  </si>
  <si>
    <t>Мероприятия государственной программы Российской Федерации "Доступная среда"</t>
  </si>
  <si>
    <t>на 2011-2015 годы</t>
  </si>
  <si>
    <t>ДЦП "Социальное развитие села"</t>
  </si>
  <si>
    <t>42.1.18.97</t>
  </si>
  <si>
    <t>Капитальный ремонт МБОУ Ользоновская СОШ</t>
  </si>
  <si>
    <t>Муниципальная целевая программа "Школьное питание" на 2013-215г.г."</t>
  </si>
  <si>
    <t>79.5.21.00</t>
  </si>
  <si>
    <t xml:space="preserve">Муниципальная программа "Трудоустройство несовершеннолетних граждан в возрасте </t>
  </si>
  <si>
    <t>от 14 до 18 лет в Баяндаевском районе" на 2014 год</t>
  </si>
  <si>
    <t>Учреждения по внешкольной работе с детьми</t>
  </si>
  <si>
    <t>42.3.99.00</t>
  </si>
  <si>
    <t>Молодежная политика и оздоровление детей</t>
  </si>
  <si>
    <t>Оздоровление детей</t>
  </si>
  <si>
    <t>43.2.99.00</t>
  </si>
  <si>
    <t>Обеспечение деятельности подведомственных учреждений</t>
  </si>
  <si>
    <t xml:space="preserve">Государственная программа Иркутской области "Социальная поддержка населения </t>
  </si>
  <si>
    <t>на 2014-2018 годы" подпрограмма Развитие системы отдыха и оздоровления</t>
  </si>
  <si>
    <t>детей Иркутской области на 2014-2018 годы"</t>
  </si>
  <si>
    <t>43.2.02.00</t>
  </si>
  <si>
    <t>Другие вопросы в области образования</t>
  </si>
  <si>
    <t>Учебно-методические кабинеты, централизованные</t>
  </si>
  <si>
    <t>бухгалтерии, группы хозяйственного обслуживания,</t>
  </si>
  <si>
    <t>учебные фильмотеки, межшкольные учебно-производ-</t>
  </si>
  <si>
    <t>ственные комбинаты, логопедические пункты</t>
  </si>
  <si>
    <t>45.2.99.00</t>
  </si>
  <si>
    <t>Расходы на выплаты персоналу казенных учреждений</t>
  </si>
  <si>
    <t>1.1.0</t>
  </si>
  <si>
    <t>1.1.1</t>
  </si>
  <si>
    <t>1.1.2</t>
  </si>
  <si>
    <t>Долгосрочная муниципальная целевая программа "Одаренные дети на 2013-2015 г"</t>
  </si>
  <si>
    <t xml:space="preserve">Обеспечение деятельности по предоставлению мер социальной </t>
  </si>
  <si>
    <t xml:space="preserve">поддержки многодетным и малоимущим семьям </t>
  </si>
  <si>
    <t>42.1.05.02</t>
  </si>
  <si>
    <t>Баяндаевский отдел культуры</t>
  </si>
  <si>
    <t>КУЛЬТУРА, КИНЕМАТОГРАФИЯ</t>
  </si>
  <si>
    <t>08</t>
  </si>
  <si>
    <t>Культура</t>
  </si>
  <si>
    <t>Дворцы и дома культуры</t>
  </si>
  <si>
    <t>44.0.99.00</t>
  </si>
  <si>
    <t>Муниципальная программа "Развитие сферы культуры и туризма на территории</t>
  </si>
  <si>
    <t>муниципального образования "Баяндаевский район" на 2014-2016г"</t>
  </si>
  <si>
    <t>Музеи</t>
  </si>
  <si>
    <t>44.1.99.00</t>
  </si>
  <si>
    <t>Библиотеки</t>
  </si>
  <si>
    <t>44.2.99.00</t>
  </si>
  <si>
    <t xml:space="preserve">Областная целевая программа "Развитие публичные центров правовой, деловой </t>
  </si>
  <si>
    <t>и социально-значимой информации библиотек на 2013-2014 г Иркутской области"</t>
  </si>
  <si>
    <t>44.2.02.00</t>
  </si>
  <si>
    <t xml:space="preserve">Софинансирование областной целевой программы "Развитие публичных центров </t>
  </si>
  <si>
    <t xml:space="preserve">правовой, деловой и социально-значимой информации библиотек на 2013-2014 г </t>
  </si>
  <si>
    <t>Иркутской области"</t>
  </si>
  <si>
    <t>44.2.99.01</t>
  </si>
  <si>
    <t>Другие вопросы в области культуры</t>
  </si>
  <si>
    <t>Закупка товаров, работ и услуг для муниципальных нужд</t>
  </si>
  <si>
    <t>Финансовое обеспечение бюджетным учреждениям на выполнение муниципального</t>
  </si>
  <si>
    <t xml:space="preserve">Финансовое обеспечение бюджетным учреждениям на иные цели </t>
  </si>
  <si>
    <t>ВСЕГО РАСХОДОВ</t>
  </si>
  <si>
    <t>ИСПОЛНЕНИЕ БЮДЖЕТНЫХ АССИГНОВАНИЙ ЗА 2014 ПО РАЗДЕЛАМ, ПОДРАЗДЕЛАМ, ЦЕЛЕВЫМ СТАТЬЯМ И ВИДАМ  РАСХОДОВ КЛАССИФИКАЦИИ РАСХОДОВ  БЮДЖЕТОВ</t>
  </si>
  <si>
    <t>раздел</t>
  </si>
  <si>
    <t>подраздел</t>
  </si>
  <si>
    <t xml:space="preserve">целевая статья </t>
  </si>
  <si>
    <t>вид расходов</t>
  </si>
  <si>
    <t>Функционирование высшего должностного лица муниципаль-</t>
  </si>
  <si>
    <t>Функционирование представительных органов муниципального</t>
  </si>
  <si>
    <t>Руководство и управление в сфере установленных</t>
  </si>
  <si>
    <t>функций органов государственной власти субъектов Россий-</t>
  </si>
  <si>
    <t>ской Федерации, местных администраций</t>
  </si>
  <si>
    <t xml:space="preserve">Руководитель контрольно-счетной палаты муниципального </t>
  </si>
  <si>
    <t>образования и его заместители</t>
  </si>
  <si>
    <t>Иные выплаты, за исключением фонда оплаты труда казенных учреждений,</t>
  </si>
  <si>
    <t xml:space="preserve">лицам, привлекаемым согласно законодательству для выполнения </t>
  </si>
  <si>
    <t>42.0.00.97</t>
  </si>
  <si>
    <t>421.18.97</t>
  </si>
  <si>
    <t>Муниципальная целевая программа "Школьное питание" на 2013-2015г.г."</t>
  </si>
  <si>
    <t xml:space="preserve">ственные комбинаты, логопедические пункты </t>
  </si>
  <si>
    <t>44.0.00.00</t>
  </si>
  <si>
    <t>Предоставление субсидий бюджетным, автономным учреждениям и иным</t>
  </si>
  <si>
    <t xml:space="preserve">Другие вопросы в области культуры </t>
  </si>
  <si>
    <t>Иные пенсии, социальные доплаты к пенсиям</t>
  </si>
  <si>
    <t xml:space="preserve">Мероприятия в области физической культуры и спорта  </t>
  </si>
  <si>
    <t>СРЕДСТВА МАССОВОЙ ИНФОРМАЦИИ</t>
  </si>
  <si>
    <t>Периодическая печать и издательства</t>
  </si>
  <si>
    <t>из районного фонда финансовой поддержки</t>
  </si>
  <si>
    <t xml:space="preserve">            ИСПОЛНЕНИЕ  БЮДЖЕТНЫХ АССИГНОВАНИЙ ЗА 2014 ГОД</t>
  </si>
  <si>
    <t xml:space="preserve">     ПО РАЗДЕЛАМ И ПОДРАЗДЕЛАМ КЛАССИФИКАЦИИ РАСХОДОВ БЮДЖЕТОВ</t>
  </si>
  <si>
    <t xml:space="preserve">                           Наименование</t>
  </si>
  <si>
    <t>Раздел</t>
  </si>
  <si>
    <t>0100</t>
  </si>
  <si>
    <t xml:space="preserve">Функционирование высшего должностного лица муниципального </t>
  </si>
  <si>
    <t>О102</t>
  </si>
  <si>
    <t>Функционирование законодательных органов государственной</t>
  </si>
  <si>
    <t>власти и представительгых органов муниципальных образований</t>
  </si>
  <si>
    <t>0103</t>
  </si>
  <si>
    <t>Функционирование исполнительных органов государственной</t>
  </si>
  <si>
    <t>власти местной администрации</t>
  </si>
  <si>
    <t>0104</t>
  </si>
  <si>
    <t>Судебная система</t>
  </si>
  <si>
    <t>0105</t>
  </si>
  <si>
    <t>0106</t>
  </si>
  <si>
    <t>0107</t>
  </si>
  <si>
    <t>Резервный фонд</t>
  </si>
  <si>
    <t>0111</t>
  </si>
  <si>
    <t>0113</t>
  </si>
  <si>
    <t>0400</t>
  </si>
  <si>
    <t>Другие вопросы в области нацильнальной экономики</t>
  </si>
  <si>
    <t>0412</t>
  </si>
  <si>
    <t>0500</t>
  </si>
  <si>
    <t>0502</t>
  </si>
  <si>
    <t>0503</t>
  </si>
  <si>
    <t>0600</t>
  </si>
  <si>
    <t>0605</t>
  </si>
  <si>
    <t>0700</t>
  </si>
  <si>
    <t>Дошкольные учреждения</t>
  </si>
  <si>
    <t>0701</t>
  </si>
  <si>
    <t>0702</t>
  </si>
  <si>
    <t>0707</t>
  </si>
  <si>
    <t>0709</t>
  </si>
  <si>
    <t>0800</t>
  </si>
  <si>
    <t xml:space="preserve">Культура </t>
  </si>
  <si>
    <t>0801</t>
  </si>
  <si>
    <t>0804</t>
  </si>
  <si>
    <t>0900</t>
  </si>
  <si>
    <t>0909</t>
  </si>
  <si>
    <t>1000</t>
  </si>
  <si>
    <t>Пенсии и пособия</t>
  </si>
  <si>
    <t>1001</t>
  </si>
  <si>
    <t>1003</t>
  </si>
  <si>
    <t>1004</t>
  </si>
  <si>
    <t xml:space="preserve">Другие вопросы в области социальной политики    </t>
  </si>
  <si>
    <t>1006</t>
  </si>
  <si>
    <t>1100</t>
  </si>
  <si>
    <t>1101</t>
  </si>
  <si>
    <t>1102</t>
  </si>
  <si>
    <t>1200</t>
  </si>
  <si>
    <t>1202</t>
  </si>
  <si>
    <t>1300</t>
  </si>
  <si>
    <t>1301</t>
  </si>
  <si>
    <t xml:space="preserve">МЕЖБЮДЖЕТНЫЕ ТРАНСФЕРТЫ </t>
  </si>
  <si>
    <t>1400</t>
  </si>
  <si>
    <t xml:space="preserve">Дотации бюджетам субъектов Российской Федерации </t>
  </si>
  <si>
    <t>муниципальных образований</t>
  </si>
  <si>
    <t>ИТОГО РАСХОДОВ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</si>
</sst>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Fill="1" applyBorder="1"/>
    <xf numFmtId="14" fontId="3" fillId="0" borderId="1" xfId="0" applyNumberFormat="1" applyFont="1" applyBorder="1"/>
    <xf numFmtId="0" fontId="3" fillId="0" borderId="12" xfId="0" applyFont="1" applyBorder="1"/>
    <xf numFmtId="0" fontId="3" fillId="0" borderId="12" xfId="0" applyFont="1" applyFill="1" applyBorder="1"/>
    <xf numFmtId="0" fontId="3" fillId="0" borderId="0" xfId="0" applyFont="1" applyBorder="1"/>
    <xf numFmtId="0" fontId="3" fillId="0" borderId="13" xfId="0" applyFont="1" applyBorder="1"/>
    <xf numFmtId="0" fontId="3" fillId="0" borderId="14" xfId="0" applyFont="1" applyBorder="1"/>
    <xf numFmtId="14" fontId="3" fillId="0" borderId="13" xfId="0" applyNumberFormat="1" applyFont="1" applyBorder="1"/>
    <xf numFmtId="0" fontId="3" fillId="0" borderId="13" xfId="0" applyNumberFormat="1" applyFont="1" applyBorder="1"/>
    <xf numFmtId="0" fontId="3" fillId="0" borderId="13" xfId="0" applyFont="1" applyFill="1" applyBorder="1"/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7" xfId="0" applyFont="1" applyFill="1" applyBorder="1"/>
    <xf numFmtId="14" fontId="3" fillId="0" borderId="3" xfId="0" applyNumberFormat="1" applyFont="1" applyBorder="1"/>
    <xf numFmtId="0" fontId="3" fillId="0" borderId="0" xfId="0" applyNumberFormat="1" applyFont="1" applyBorder="1"/>
    <xf numFmtId="14" fontId="3" fillId="0" borderId="0" xfId="0" applyNumberFormat="1" applyFont="1" applyBorder="1"/>
    <xf numFmtId="0" fontId="3" fillId="0" borderId="8" xfId="0" applyFont="1" applyFill="1" applyBorder="1"/>
    <xf numFmtId="0" fontId="3" fillId="0" borderId="0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0" fillId="0" borderId="0" xfId="0" applyNumberFormat="1"/>
    <xf numFmtId="0" fontId="6" fillId="0" borderId="0" xfId="0" applyFont="1" applyBorder="1"/>
    <xf numFmtId="0" fontId="2" fillId="0" borderId="0" xfId="0" applyFont="1" applyBorder="1"/>
    <xf numFmtId="0" fontId="6" fillId="0" borderId="0" xfId="0" applyFont="1" applyFill="1" applyBorder="1"/>
    <xf numFmtId="0" fontId="7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/>
    <xf numFmtId="0" fontId="6" fillId="0" borderId="13" xfId="0" applyFont="1" applyBorder="1"/>
    <xf numFmtId="0" fontId="6" fillId="0" borderId="12" xfId="0" applyFont="1" applyBorder="1"/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8" fillId="0" borderId="12" xfId="0" applyFont="1" applyBorder="1"/>
    <xf numFmtId="0" fontId="8" fillId="0" borderId="0" xfId="0" applyFont="1" applyBorder="1"/>
    <xf numFmtId="0" fontId="8" fillId="0" borderId="14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7" fillId="0" borderId="12" xfId="0" applyFont="1" applyBorder="1"/>
    <xf numFmtId="49" fontId="7" fillId="0" borderId="13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2" fillId="0" borderId="12" xfId="0" applyFont="1" applyBorder="1"/>
    <xf numFmtId="49" fontId="3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49" fontId="11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8" fillId="0" borderId="12" xfId="0" applyFont="1" applyFill="1" applyBorder="1"/>
    <xf numFmtId="0" fontId="2" fillId="0" borderId="13" xfId="0" applyFont="1" applyBorder="1" applyAlignment="1">
      <alignment horizontal="center"/>
    </xf>
    <xf numFmtId="0" fontId="11" fillId="0" borderId="0" xfId="0" applyFont="1" applyBorder="1"/>
    <xf numFmtId="0" fontId="11" fillId="0" borderId="14" xfId="0" applyFont="1" applyBorder="1" applyAlignment="1">
      <alignment horizontal="center"/>
    </xf>
    <xf numFmtId="0" fontId="2" fillId="0" borderId="12" xfId="0" applyFont="1" applyFill="1" applyBorder="1"/>
    <xf numFmtId="0" fontId="12" fillId="0" borderId="12" xfId="0" applyFont="1" applyFill="1" applyBorder="1"/>
    <xf numFmtId="0" fontId="12" fillId="0" borderId="0" xfId="0" applyFont="1" applyBorder="1"/>
    <xf numFmtId="0" fontId="12" fillId="0" borderId="14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164" fontId="8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12" xfId="0" applyFont="1" applyBorder="1"/>
    <xf numFmtId="0" fontId="11" fillId="0" borderId="12" xfId="0" applyFont="1" applyBorder="1"/>
    <xf numFmtId="0" fontId="11" fillId="0" borderId="12" xfId="0" applyFont="1" applyFill="1" applyBorder="1"/>
    <xf numFmtId="164" fontId="12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workbookViewId="0">
      <selection activeCell="O15" sqref="O15"/>
    </sheetView>
  </sheetViews>
  <sheetFormatPr defaultRowHeight="14.4"/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>
      <c r="A4" s="2" t="s">
        <v>2</v>
      </c>
      <c r="B4" s="3"/>
      <c r="C4" s="4"/>
      <c r="D4" s="4"/>
      <c r="E4" s="5"/>
      <c r="F4" s="4" t="s">
        <v>3</v>
      </c>
      <c r="G4" s="6" t="s">
        <v>4</v>
      </c>
      <c r="H4" s="7"/>
      <c r="I4" s="7"/>
      <c r="J4" s="7"/>
      <c r="K4" s="2"/>
      <c r="L4" s="2"/>
      <c r="M4" s="2" t="s">
        <v>5</v>
      </c>
    </row>
    <row r="5" spans="1:13">
      <c r="A5" s="8"/>
      <c r="B5" s="9" t="s">
        <v>6</v>
      </c>
      <c r="C5" s="10"/>
      <c r="D5" s="10"/>
      <c r="E5" s="11"/>
      <c r="F5" s="11"/>
      <c r="G5" s="12" t="s">
        <v>7</v>
      </c>
      <c r="H5" s="12" t="s">
        <v>8</v>
      </c>
      <c r="I5" s="12" t="s">
        <v>9</v>
      </c>
      <c r="J5" s="12" t="s">
        <v>10</v>
      </c>
      <c r="K5" s="13" t="s">
        <v>11</v>
      </c>
      <c r="L5" s="13" t="s">
        <v>12</v>
      </c>
      <c r="M5" s="13" t="s">
        <v>13</v>
      </c>
    </row>
    <row r="6" spans="1:13">
      <c r="A6" s="3">
        <v>1</v>
      </c>
      <c r="B6" s="14" t="s">
        <v>14</v>
      </c>
      <c r="C6" s="4"/>
      <c r="D6" s="4"/>
      <c r="E6" s="4"/>
      <c r="F6" s="2"/>
      <c r="G6" s="5"/>
      <c r="H6" s="2"/>
      <c r="I6" s="2"/>
      <c r="J6" s="15"/>
      <c r="K6" s="2"/>
      <c r="L6" s="2"/>
      <c r="M6" s="2"/>
    </row>
    <row r="7" spans="1:13">
      <c r="A7" s="16"/>
      <c r="B7" s="17" t="s">
        <v>15</v>
      </c>
      <c r="C7" s="18"/>
      <c r="D7" s="18"/>
      <c r="E7" s="18"/>
      <c r="F7" s="19"/>
      <c r="G7" s="20"/>
      <c r="H7" s="19"/>
      <c r="I7" s="21"/>
      <c r="J7" s="22"/>
      <c r="K7" s="19"/>
      <c r="L7" s="19"/>
      <c r="M7" s="19"/>
    </row>
    <row r="8" spans="1:13">
      <c r="A8" s="16"/>
      <c r="B8" s="16" t="s">
        <v>16</v>
      </c>
      <c r="C8" s="18"/>
      <c r="D8" s="18"/>
      <c r="E8" s="18"/>
      <c r="F8" s="23"/>
      <c r="G8" s="24"/>
      <c r="H8" s="25"/>
      <c r="I8" s="25"/>
      <c r="J8" s="26"/>
      <c r="K8" s="27"/>
      <c r="L8" s="27"/>
      <c r="M8" s="27"/>
    </row>
    <row r="9" spans="1:13">
      <c r="A9" s="16"/>
      <c r="B9" s="16" t="s">
        <v>17</v>
      </c>
      <c r="C9" s="18"/>
      <c r="D9" s="18"/>
      <c r="E9" s="18"/>
      <c r="F9" s="19" t="s">
        <v>18</v>
      </c>
      <c r="G9" s="20"/>
      <c r="H9" s="19"/>
      <c r="I9" s="19"/>
      <c r="J9" s="22"/>
      <c r="K9" s="19"/>
      <c r="L9" s="19"/>
      <c r="M9" s="20"/>
    </row>
    <row r="10" spans="1:13">
      <c r="A10" s="16"/>
      <c r="B10" s="16" t="s">
        <v>19</v>
      </c>
      <c r="C10" s="18"/>
      <c r="D10" s="18"/>
      <c r="E10" s="18"/>
      <c r="F10" s="19" t="s">
        <v>20</v>
      </c>
      <c r="G10" s="20"/>
      <c r="H10" s="19"/>
      <c r="I10" s="19"/>
      <c r="J10" s="22"/>
      <c r="K10" s="19"/>
      <c r="L10" s="19"/>
      <c r="M10" s="19"/>
    </row>
    <row r="11" spans="1:13">
      <c r="A11" s="9"/>
      <c r="B11" s="9" t="s">
        <v>21</v>
      </c>
      <c r="C11" s="10"/>
      <c r="D11" s="10"/>
      <c r="E11" s="10"/>
      <c r="F11" s="28" t="s">
        <v>22</v>
      </c>
      <c r="G11" s="24" t="s">
        <v>23</v>
      </c>
      <c r="H11" s="25" t="s">
        <v>24</v>
      </c>
      <c r="I11" s="25" t="s">
        <v>25</v>
      </c>
      <c r="J11" s="26" t="s">
        <v>26</v>
      </c>
      <c r="K11" s="27">
        <v>1</v>
      </c>
      <c r="L11" s="27">
        <v>1</v>
      </c>
      <c r="M11" s="27">
        <f>L11/K11*100</f>
        <v>100</v>
      </c>
    </row>
    <row r="12" spans="1:13">
      <c r="A12" s="19">
        <v>2</v>
      </c>
      <c r="B12" s="17" t="s">
        <v>27</v>
      </c>
      <c r="C12" s="18"/>
      <c r="D12" s="18"/>
      <c r="E12" s="20"/>
      <c r="F12" s="19"/>
      <c r="G12" s="2"/>
      <c r="H12" s="2"/>
      <c r="I12" s="2"/>
      <c r="J12" s="15"/>
      <c r="K12" s="2"/>
      <c r="L12" s="2"/>
      <c r="M12" s="2"/>
    </row>
    <row r="13" spans="1:13">
      <c r="A13" s="19"/>
      <c r="B13" s="17" t="s">
        <v>28</v>
      </c>
      <c r="C13" s="18"/>
      <c r="D13" s="18"/>
      <c r="E13" s="20"/>
      <c r="F13" s="19" t="s">
        <v>18</v>
      </c>
      <c r="G13" s="19"/>
      <c r="H13" s="19"/>
      <c r="I13" s="21"/>
      <c r="J13" s="22"/>
      <c r="K13" s="19"/>
      <c r="L13" s="19"/>
      <c r="M13" s="19"/>
    </row>
    <row r="14" spans="1:13">
      <c r="A14" s="19"/>
      <c r="B14" s="16" t="s">
        <v>29</v>
      </c>
      <c r="C14" s="18"/>
      <c r="D14" s="18"/>
      <c r="E14" s="20"/>
      <c r="F14" s="19" t="s">
        <v>20</v>
      </c>
      <c r="G14" s="25"/>
      <c r="H14" s="25"/>
      <c r="I14" s="25"/>
      <c r="J14" s="26"/>
      <c r="K14" s="27"/>
      <c r="L14" s="27"/>
      <c r="M14" s="27"/>
    </row>
    <row r="15" spans="1:13">
      <c r="A15" s="8"/>
      <c r="B15" s="9" t="s">
        <v>30</v>
      </c>
      <c r="C15" s="10"/>
      <c r="D15" s="10"/>
      <c r="E15" s="11"/>
      <c r="F15" s="28" t="s">
        <v>22</v>
      </c>
      <c r="G15" s="24" t="s">
        <v>23</v>
      </c>
      <c r="H15" s="25" t="s">
        <v>24</v>
      </c>
      <c r="I15" s="25" t="s">
        <v>31</v>
      </c>
      <c r="J15" s="26" t="s">
        <v>26</v>
      </c>
      <c r="K15" s="27">
        <v>12</v>
      </c>
      <c r="L15" s="27">
        <v>11.9</v>
      </c>
      <c r="M15" s="27">
        <f>L15/K15*100</f>
        <v>99.166666666666671</v>
      </c>
    </row>
    <row r="16" spans="1:13">
      <c r="A16" s="2">
        <v>3</v>
      </c>
      <c r="B16" s="14" t="s">
        <v>32</v>
      </c>
      <c r="C16" s="4"/>
      <c r="D16" s="4"/>
      <c r="E16" s="5"/>
      <c r="F16" s="19" t="s">
        <v>18</v>
      </c>
      <c r="G16" s="2"/>
      <c r="H16" s="2"/>
      <c r="I16" s="2"/>
      <c r="J16" s="15"/>
      <c r="K16" s="2"/>
      <c r="L16" s="2"/>
      <c r="M16" s="2"/>
    </row>
    <row r="17" spans="1:13">
      <c r="A17" s="19"/>
      <c r="B17" s="17" t="s">
        <v>33</v>
      </c>
      <c r="C17" s="18"/>
      <c r="D17" s="18"/>
      <c r="E17" s="20"/>
      <c r="F17" s="19" t="s">
        <v>20</v>
      </c>
      <c r="G17" s="19"/>
      <c r="H17" s="19"/>
      <c r="I17" s="21"/>
      <c r="J17" s="22"/>
      <c r="K17" s="19"/>
      <c r="L17" s="19"/>
      <c r="M17" s="19"/>
    </row>
    <row r="18" spans="1:13">
      <c r="A18" s="19"/>
      <c r="B18" s="16" t="s">
        <v>34</v>
      </c>
      <c r="C18" s="18"/>
      <c r="D18" s="18"/>
      <c r="E18" s="20"/>
      <c r="F18" s="28" t="s">
        <v>22</v>
      </c>
      <c r="G18" s="24" t="s">
        <v>23</v>
      </c>
      <c r="H18" s="25" t="s">
        <v>35</v>
      </c>
      <c r="I18" s="25" t="s">
        <v>36</v>
      </c>
      <c r="J18" s="26" t="s">
        <v>26</v>
      </c>
      <c r="K18" s="27">
        <f>65.5-45</f>
        <v>20.5</v>
      </c>
      <c r="L18" s="27">
        <v>20.5</v>
      </c>
      <c r="M18" s="27">
        <f>L18/K18*100</f>
        <v>100</v>
      </c>
    </row>
    <row r="19" spans="1:13">
      <c r="A19" s="2">
        <v>4</v>
      </c>
      <c r="B19" s="14" t="s">
        <v>32</v>
      </c>
      <c r="C19" s="4"/>
      <c r="D19" s="4"/>
      <c r="E19" s="5"/>
      <c r="F19" s="3"/>
      <c r="G19" s="2"/>
      <c r="H19" s="4"/>
      <c r="I19" s="2"/>
      <c r="J19" s="29"/>
      <c r="K19" s="2"/>
      <c r="L19" s="4"/>
      <c r="M19" s="2"/>
    </row>
    <row r="20" spans="1:13">
      <c r="A20" s="19"/>
      <c r="B20" s="17" t="s">
        <v>37</v>
      </c>
      <c r="C20" s="18"/>
      <c r="D20" s="18"/>
      <c r="E20" s="20"/>
      <c r="F20" s="16"/>
      <c r="G20" s="19"/>
      <c r="H20" s="18"/>
      <c r="I20" s="21"/>
      <c r="J20" s="30"/>
      <c r="K20" s="19"/>
      <c r="L20" s="18"/>
      <c r="M20" s="19"/>
    </row>
    <row r="21" spans="1:13">
      <c r="A21" s="19"/>
      <c r="B21" s="16" t="s">
        <v>38</v>
      </c>
      <c r="C21" s="18"/>
      <c r="D21" s="18"/>
      <c r="E21" s="20"/>
      <c r="F21" s="16" t="s">
        <v>18</v>
      </c>
      <c r="G21" s="19"/>
      <c r="H21" s="18"/>
      <c r="I21" s="19"/>
      <c r="J21" s="31"/>
      <c r="K21" s="19"/>
      <c r="L21" s="18"/>
      <c r="M21" s="19"/>
    </row>
    <row r="22" spans="1:13">
      <c r="A22" s="19"/>
      <c r="B22" s="16" t="s">
        <v>39</v>
      </c>
      <c r="C22" s="18"/>
      <c r="D22" s="18"/>
      <c r="E22" s="20"/>
      <c r="F22" s="16" t="s">
        <v>20</v>
      </c>
      <c r="G22" s="19"/>
      <c r="H22" s="18"/>
      <c r="I22" s="21"/>
      <c r="J22" s="30"/>
      <c r="K22" s="19"/>
      <c r="L22" s="18"/>
      <c r="M22" s="19"/>
    </row>
    <row r="23" spans="1:13">
      <c r="A23" s="8"/>
      <c r="B23" s="9" t="s">
        <v>40</v>
      </c>
      <c r="C23" s="10"/>
      <c r="D23" s="10"/>
      <c r="E23" s="11"/>
      <c r="F23" s="32" t="s">
        <v>22</v>
      </c>
      <c r="G23" s="13" t="s">
        <v>23</v>
      </c>
      <c r="H23" s="33" t="s">
        <v>35</v>
      </c>
      <c r="I23" s="13" t="s">
        <v>41</v>
      </c>
      <c r="J23" s="26" t="s">
        <v>26</v>
      </c>
      <c r="K23" s="34">
        <f>100-69</f>
        <v>31</v>
      </c>
      <c r="L23" s="35">
        <v>31</v>
      </c>
      <c r="M23" s="27">
        <f>L23/K23*100</f>
        <v>100</v>
      </c>
    </row>
    <row r="24" spans="1:13">
      <c r="A24" s="2">
        <v>5</v>
      </c>
      <c r="B24" s="14" t="s">
        <v>27</v>
      </c>
      <c r="C24" s="4"/>
      <c r="D24" s="4"/>
      <c r="E24" s="5"/>
      <c r="F24" s="2" t="s">
        <v>42</v>
      </c>
      <c r="G24" s="2"/>
      <c r="H24" s="2"/>
      <c r="I24" s="2"/>
      <c r="J24" s="15"/>
      <c r="K24" s="2"/>
      <c r="L24" s="2"/>
      <c r="M24" s="2"/>
    </row>
    <row r="25" spans="1:13">
      <c r="A25" s="19"/>
      <c r="B25" s="17" t="s">
        <v>43</v>
      </c>
      <c r="C25" s="18"/>
      <c r="D25" s="18"/>
      <c r="E25" s="20"/>
      <c r="F25" s="19" t="s">
        <v>44</v>
      </c>
      <c r="G25" s="19"/>
      <c r="H25" s="19"/>
      <c r="I25" s="21"/>
      <c r="J25" s="22"/>
      <c r="K25" s="19"/>
      <c r="L25" s="19"/>
      <c r="M25" s="19"/>
    </row>
    <row r="26" spans="1:13">
      <c r="A26" s="19"/>
      <c r="B26" s="16" t="s">
        <v>45</v>
      </c>
      <c r="C26" s="18"/>
      <c r="D26" s="18"/>
      <c r="E26" s="20"/>
      <c r="F26" s="19" t="s">
        <v>20</v>
      </c>
      <c r="G26" s="25"/>
      <c r="H26" s="25"/>
      <c r="I26" s="25"/>
      <c r="J26" s="26"/>
      <c r="K26" s="27"/>
      <c r="L26" s="27"/>
      <c r="M26" s="27"/>
    </row>
    <row r="27" spans="1:13">
      <c r="A27" s="8"/>
      <c r="B27" s="9" t="s">
        <v>46</v>
      </c>
      <c r="C27" s="10"/>
      <c r="D27" s="10"/>
      <c r="E27" s="11"/>
      <c r="F27" s="28" t="s">
        <v>22</v>
      </c>
      <c r="G27" s="25" t="s">
        <v>47</v>
      </c>
      <c r="H27" s="25" t="s">
        <v>48</v>
      </c>
      <c r="I27" s="25" t="s">
        <v>49</v>
      </c>
      <c r="J27" s="26" t="s">
        <v>50</v>
      </c>
      <c r="K27" s="27">
        <f>64+3.9</f>
        <v>67.900000000000006</v>
      </c>
      <c r="L27" s="27">
        <v>67.900000000000006</v>
      </c>
      <c r="M27" s="27">
        <f>L27/K27*100</f>
        <v>100</v>
      </c>
    </row>
    <row r="28" spans="1:13">
      <c r="A28" s="2">
        <v>6</v>
      </c>
      <c r="B28" s="14" t="s">
        <v>32</v>
      </c>
      <c r="C28" s="4"/>
      <c r="D28" s="4"/>
      <c r="E28" s="5"/>
      <c r="F28" s="2" t="s">
        <v>51</v>
      </c>
      <c r="G28" s="2"/>
      <c r="H28" s="2"/>
      <c r="I28" s="2"/>
      <c r="J28" s="15"/>
      <c r="K28" s="2"/>
      <c r="L28" s="2"/>
      <c r="M28" s="2"/>
    </row>
    <row r="29" spans="1:13">
      <c r="A29" s="19"/>
      <c r="B29" s="17" t="s">
        <v>52</v>
      </c>
      <c r="C29" s="18"/>
      <c r="D29" s="18"/>
      <c r="E29" s="20"/>
      <c r="F29" s="19" t="s">
        <v>53</v>
      </c>
      <c r="G29" s="19"/>
      <c r="H29" s="19"/>
      <c r="I29" s="21"/>
      <c r="J29" s="22"/>
      <c r="K29" s="19"/>
      <c r="L29" s="19"/>
      <c r="M29" s="19"/>
    </row>
    <row r="30" spans="1:13">
      <c r="A30" s="19"/>
      <c r="B30" s="16" t="s">
        <v>54</v>
      </c>
      <c r="C30" s="18"/>
      <c r="D30" s="18"/>
      <c r="E30" s="20"/>
      <c r="F30" s="19" t="s">
        <v>20</v>
      </c>
      <c r="G30" s="25"/>
      <c r="H30" s="25"/>
      <c r="I30" s="25"/>
      <c r="J30" s="26"/>
      <c r="K30" s="27"/>
      <c r="L30" s="27"/>
      <c r="M30" s="27"/>
    </row>
    <row r="31" spans="1:13">
      <c r="A31" s="8"/>
      <c r="B31" s="9" t="s">
        <v>55</v>
      </c>
      <c r="C31" s="10"/>
      <c r="D31" s="10"/>
      <c r="E31" s="11"/>
      <c r="F31" s="28" t="s">
        <v>22</v>
      </c>
      <c r="G31" s="25" t="s">
        <v>56</v>
      </c>
      <c r="H31" s="25" t="s">
        <v>57</v>
      </c>
      <c r="I31" s="25" t="s">
        <v>58</v>
      </c>
      <c r="J31" s="26" t="s">
        <v>50</v>
      </c>
      <c r="K31" s="27">
        <v>248</v>
      </c>
      <c r="L31" s="27">
        <v>248</v>
      </c>
      <c r="M31" s="27">
        <f>L31/K31*100</f>
        <v>100</v>
      </c>
    </row>
    <row r="32" spans="1:13">
      <c r="A32" s="2">
        <v>7</v>
      </c>
      <c r="B32" s="14" t="s">
        <v>27</v>
      </c>
      <c r="C32" s="4"/>
      <c r="D32" s="4"/>
      <c r="E32" s="5"/>
      <c r="F32" s="2"/>
      <c r="G32" s="2"/>
      <c r="H32" s="2"/>
      <c r="I32" s="2"/>
      <c r="J32" s="15"/>
      <c r="K32" s="2"/>
      <c r="L32" s="2"/>
      <c r="M32" s="2"/>
    </row>
    <row r="33" spans="1:13">
      <c r="A33" s="19"/>
      <c r="B33" s="17" t="s">
        <v>59</v>
      </c>
      <c r="C33" s="18"/>
      <c r="D33" s="18"/>
      <c r="E33" s="20"/>
      <c r="F33" s="16" t="s">
        <v>18</v>
      </c>
      <c r="G33" s="19"/>
      <c r="H33" s="19"/>
      <c r="I33" s="21"/>
      <c r="J33" s="22"/>
      <c r="K33" s="19"/>
      <c r="L33" s="19"/>
      <c r="M33" s="19"/>
    </row>
    <row r="34" spans="1:13">
      <c r="A34" s="19"/>
      <c r="B34" s="16" t="s">
        <v>60</v>
      </c>
      <c r="C34" s="18"/>
      <c r="D34" s="18"/>
      <c r="E34" s="20"/>
      <c r="F34" s="16" t="s">
        <v>20</v>
      </c>
      <c r="G34" s="25"/>
      <c r="H34" s="25"/>
      <c r="I34" s="25"/>
      <c r="J34" s="26"/>
      <c r="K34" s="27"/>
      <c r="L34" s="27"/>
      <c r="M34" s="27"/>
    </row>
    <row r="35" spans="1:13">
      <c r="A35" s="8"/>
      <c r="B35" s="9" t="s">
        <v>61</v>
      </c>
      <c r="C35" s="10"/>
      <c r="D35" s="10"/>
      <c r="E35" s="11"/>
      <c r="F35" s="32" t="s">
        <v>22</v>
      </c>
      <c r="G35" s="13" t="s">
        <v>23</v>
      </c>
      <c r="H35" s="36">
        <v>1003</v>
      </c>
      <c r="I35" s="13" t="s">
        <v>62</v>
      </c>
      <c r="J35" s="37" t="s">
        <v>63</v>
      </c>
      <c r="K35" s="34">
        <v>100</v>
      </c>
      <c r="L35" s="38">
        <v>100</v>
      </c>
      <c r="M35" s="27">
        <f>L35/K35*100</f>
        <v>100</v>
      </c>
    </row>
    <row r="36" spans="1:13">
      <c r="A36" s="2">
        <v>8</v>
      </c>
      <c r="B36" s="14" t="s">
        <v>64</v>
      </c>
      <c r="C36" s="4"/>
      <c r="D36" s="4"/>
      <c r="E36" s="5"/>
      <c r="F36" s="2" t="s">
        <v>42</v>
      </c>
      <c r="G36" s="2"/>
      <c r="H36" s="2"/>
      <c r="I36" s="2"/>
      <c r="J36" s="15"/>
      <c r="K36" s="2"/>
      <c r="L36" s="2"/>
      <c r="M36" s="2"/>
    </row>
    <row r="37" spans="1:13">
      <c r="A37" s="19"/>
      <c r="B37" s="17" t="s">
        <v>65</v>
      </c>
      <c r="C37" s="18"/>
      <c r="D37" s="18"/>
      <c r="E37" s="20"/>
      <c r="F37" s="19" t="s">
        <v>44</v>
      </c>
      <c r="G37" s="19"/>
      <c r="H37" s="19"/>
      <c r="I37" s="21"/>
      <c r="J37" s="22"/>
      <c r="K37" s="19"/>
      <c r="L37" s="19"/>
      <c r="M37" s="19"/>
    </row>
    <row r="38" spans="1:13">
      <c r="A38" s="19"/>
      <c r="B38" s="16" t="s">
        <v>66</v>
      </c>
      <c r="C38" s="18"/>
      <c r="D38" s="18"/>
      <c r="E38" s="20"/>
      <c r="F38" s="19" t="s">
        <v>20</v>
      </c>
      <c r="G38" s="25"/>
      <c r="H38" s="25"/>
      <c r="I38" s="25"/>
      <c r="J38" s="26"/>
      <c r="K38" s="27"/>
      <c r="L38" s="27"/>
      <c r="M38" s="27"/>
    </row>
    <row r="39" spans="1:13">
      <c r="A39" s="8"/>
      <c r="B39" s="9"/>
      <c r="C39" s="10"/>
      <c r="D39" s="10"/>
      <c r="E39" s="11"/>
      <c r="F39" s="28" t="s">
        <v>22</v>
      </c>
      <c r="G39" s="13" t="s">
        <v>47</v>
      </c>
      <c r="H39" s="36" t="s">
        <v>67</v>
      </c>
      <c r="I39" s="13" t="s">
        <v>68</v>
      </c>
      <c r="J39" s="39" t="s">
        <v>26</v>
      </c>
      <c r="K39" s="34">
        <v>187</v>
      </c>
      <c r="L39" s="38">
        <v>187</v>
      </c>
      <c r="M39" s="27">
        <f>L39/K39*100</f>
        <v>100</v>
      </c>
    </row>
    <row r="40" spans="1:13">
      <c r="A40" s="2">
        <v>9</v>
      </c>
      <c r="B40" s="14" t="s">
        <v>69</v>
      </c>
      <c r="C40" s="4"/>
      <c r="D40" s="4"/>
      <c r="E40" s="5"/>
      <c r="F40" s="16" t="s">
        <v>18</v>
      </c>
      <c r="G40" s="2"/>
      <c r="H40" s="2"/>
      <c r="I40" s="2"/>
      <c r="J40" s="15"/>
      <c r="K40" s="2"/>
      <c r="L40" s="2"/>
      <c r="M40" s="2"/>
    </row>
    <row r="41" spans="1:13">
      <c r="A41" s="19"/>
      <c r="B41" s="17" t="s">
        <v>70</v>
      </c>
      <c r="C41" s="18"/>
      <c r="D41" s="18"/>
      <c r="E41" s="20"/>
      <c r="F41" s="16" t="s">
        <v>20</v>
      </c>
      <c r="G41" s="19"/>
      <c r="H41" s="19"/>
      <c r="I41" s="21"/>
      <c r="J41" s="22"/>
      <c r="K41" s="19"/>
      <c r="L41" s="19"/>
      <c r="M41" s="19"/>
    </row>
    <row r="42" spans="1:13">
      <c r="A42" s="8"/>
      <c r="B42" s="9" t="s">
        <v>71</v>
      </c>
      <c r="C42" s="10"/>
      <c r="D42" s="10"/>
      <c r="E42" s="11"/>
      <c r="F42" s="32" t="s">
        <v>22</v>
      </c>
      <c r="G42" s="13" t="s">
        <v>23</v>
      </c>
      <c r="H42" s="36" t="s">
        <v>24</v>
      </c>
      <c r="I42" s="13" t="s">
        <v>72</v>
      </c>
      <c r="J42" s="39" t="s">
        <v>26</v>
      </c>
      <c r="K42" s="34">
        <v>47</v>
      </c>
      <c r="L42" s="38">
        <v>47</v>
      </c>
      <c r="M42" s="27">
        <f>L42/K42*100</f>
        <v>100</v>
      </c>
    </row>
    <row r="43" spans="1:13">
      <c r="A43" s="2">
        <v>10</v>
      </c>
      <c r="B43" s="14" t="s">
        <v>73</v>
      </c>
      <c r="C43" s="4"/>
      <c r="D43" s="4"/>
      <c r="E43" s="5"/>
      <c r="F43" s="2" t="s">
        <v>42</v>
      </c>
      <c r="G43" s="2"/>
      <c r="H43" s="2"/>
      <c r="I43" s="2"/>
      <c r="J43" s="15"/>
      <c r="K43" s="2"/>
      <c r="L43" s="2"/>
      <c r="M43" s="2"/>
    </row>
    <row r="44" spans="1:13">
      <c r="A44" s="19"/>
      <c r="B44" s="17" t="s">
        <v>74</v>
      </c>
      <c r="C44" s="18"/>
      <c r="D44" s="18"/>
      <c r="E44" s="20"/>
      <c r="F44" s="19" t="s">
        <v>44</v>
      </c>
      <c r="G44" s="13" t="s">
        <v>47</v>
      </c>
      <c r="H44" s="36" t="s">
        <v>75</v>
      </c>
      <c r="I44" s="13" t="s">
        <v>76</v>
      </c>
      <c r="J44" s="39" t="s">
        <v>50</v>
      </c>
      <c r="K44" s="34">
        <v>77</v>
      </c>
      <c r="L44" s="38">
        <v>77</v>
      </c>
      <c r="M44" s="34">
        <f>L44/K44*100</f>
        <v>100</v>
      </c>
    </row>
    <row r="45" spans="1:13">
      <c r="A45" s="19"/>
      <c r="B45" s="16" t="s">
        <v>77</v>
      </c>
      <c r="C45" s="18"/>
      <c r="D45" s="18"/>
      <c r="E45" s="20"/>
      <c r="F45" s="19" t="s">
        <v>20</v>
      </c>
      <c r="G45" s="25"/>
      <c r="H45" s="25"/>
      <c r="I45" s="25"/>
      <c r="J45" s="26"/>
      <c r="K45" s="27"/>
      <c r="L45" s="27"/>
      <c r="M45" s="27"/>
    </row>
    <row r="46" spans="1:13">
      <c r="A46" s="8"/>
      <c r="B46" s="9"/>
      <c r="C46" s="10"/>
      <c r="D46" s="10"/>
      <c r="E46" s="11"/>
      <c r="F46" s="28" t="s">
        <v>22</v>
      </c>
      <c r="G46" s="13" t="s">
        <v>47</v>
      </c>
      <c r="H46" s="36" t="s">
        <v>48</v>
      </c>
      <c r="I46" s="13" t="s">
        <v>76</v>
      </c>
      <c r="J46" s="39" t="s">
        <v>50</v>
      </c>
      <c r="K46" s="34">
        <f>595-445</f>
        <v>150</v>
      </c>
      <c r="L46" s="38">
        <v>150</v>
      </c>
      <c r="M46" s="34">
        <f>L46/K46*100</f>
        <v>100</v>
      </c>
    </row>
    <row r="47" spans="1:13">
      <c r="A47" s="2">
        <v>11</v>
      </c>
      <c r="B47" s="14" t="s">
        <v>78</v>
      </c>
      <c r="C47" s="4"/>
      <c r="D47" s="4"/>
      <c r="E47" s="5"/>
      <c r="F47" s="16"/>
      <c r="G47" s="2"/>
      <c r="H47" s="2"/>
      <c r="I47" s="2"/>
      <c r="J47" s="15"/>
      <c r="K47" s="2"/>
      <c r="L47" s="2"/>
      <c r="M47" s="2"/>
    </row>
    <row r="48" spans="1:13">
      <c r="A48" s="19"/>
      <c r="B48" s="17" t="s">
        <v>79</v>
      </c>
      <c r="C48" s="18"/>
      <c r="D48" s="18"/>
      <c r="E48" s="20"/>
      <c r="F48" s="16" t="s">
        <v>18</v>
      </c>
      <c r="G48" s="19"/>
      <c r="H48" s="19"/>
      <c r="I48" s="21"/>
      <c r="J48" s="22"/>
      <c r="K48" s="19"/>
      <c r="L48" s="19"/>
      <c r="M48" s="19"/>
    </row>
    <row r="49" spans="1:13">
      <c r="A49" s="19"/>
      <c r="B49" s="17" t="s">
        <v>80</v>
      </c>
      <c r="C49" s="18"/>
      <c r="D49" s="18"/>
      <c r="E49" s="20"/>
      <c r="F49" s="16" t="s">
        <v>20</v>
      </c>
      <c r="G49" s="19"/>
      <c r="H49" s="18"/>
      <c r="I49" s="21"/>
      <c r="J49" s="22"/>
      <c r="K49" s="19"/>
      <c r="L49" s="18"/>
      <c r="M49" s="19"/>
    </row>
    <row r="50" spans="1:13">
      <c r="A50" s="8"/>
      <c r="B50" s="9" t="s">
        <v>81</v>
      </c>
      <c r="C50" s="10"/>
      <c r="D50" s="10"/>
      <c r="E50" s="11"/>
      <c r="F50" s="32" t="s">
        <v>22</v>
      </c>
      <c r="G50" s="13" t="s">
        <v>23</v>
      </c>
      <c r="H50" s="36">
        <v>1003</v>
      </c>
      <c r="I50" s="13" t="s">
        <v>82</v>
      </c>
      <c r="J50" s="39" t="s">
        <v>83</v>
      </c>
      <c r="K50" s="34">
        <v>183.6</v>
      </c>
      <c r="L50" s="38">
        <v>183.6</v>
      </c>
      <c r="M50" s="34">
        <f>L50/K50*100</f>
        <v>100</v>
      </c>
    </row>
    <row r="51" spans="1:13">
      <c r="A51" s="2">
        <v>12</v>
      </c>
      <c r="B51" s="14" t="s">
        <v>69</v>
      </c>
      <c r="C51" s="4"/>
      <c r="D51" s="4"/>
      <c r="E51" s="5"/>
      <c r="F51" s="16"/>
      <c r="G51" s="2"/>
      <c r="H51" s="2"/>
      <c r="I51" s="2"/>
      <c r="J51" s="15"/>
      <c r="K51" s="2"/>
      <c r="L51" s="2"/>
      <c r="M51" s="2"/>
    </row>
    <row r="52" spans="1:13">
      <c r="A52" s="19"/>
      <c r="B52" s="17" t="s">
        <v>84</v>
      </c>
      <c r="C52" s="18"/>
      <c r="D52" s="18"/>
      <c r="E52" s="20"/>
      <c r="F52" s="16"/>
      <c r="G52" s="19"/>
      <c r="H52" s="19"/>
      <c r="I52" s="21"/>
      <c r="J52" s="22"/>
      <c r="K52" s="19"/>
      <c r="L52" s="19"/>
      <c r="M52" s="19"/>
    </row>
    <row r="53" spans="1:13">
      <c r="A53" s="19"/>
      <c r="B53" s="16" t="s">
        <v>85</v>
      </c>
      <c r="C53" s="18"/>
      <c r="D53" s="18"/>
      <c r="E53" s="20"/>
      <c r="F53" s="23"/>
      <c r="G53" s="24"/>
      <c r="H53" s="33"/>
      <c r="I53" s="25"/>
      <c r="J53" s="26"/>
      <c r="K53" s="27"/>
      <c r="L53" s="35"/>
      <c r="M53" s="27"/>
    </row>
    <row r="54" spans="1:13">
      <c r="A54" s="19"/>
      <c r="B54" s="18" t="s">
        <v>86</v>
      </c>
      <c r="C54" s="18"/>
      <c r="D54" s="18"/>
      <c r="E54" s="20"/>
      <c r="F54" s="19" t="s">
        <v>18</v>
      </c>
      <c r="G54" s="24"/>
      <c r="H54" s="33"/>
      <c r="I54" s="25"/>
      <c r="J54" s="26"/>
      <c r="K54" s="27"/>
      <c r="L54" s="27"/>
      <c r="M54" s="40"/>
    </row>
    <row r="55" spans="1:13">
      <c r="A55" s="19"/>
      <c r="B55" s="18" t="s">
        <v>87</v>
      </c>
      <c r="C55" s="18"/>
      <c r="D55" s="18"/>
      <c r="E55" s="20"/>
      <c r="F55" s="19" t="s">
        <v>20</v>
      </c>
      <c r="G55" s="24"/>
      <c r="H55" s="33"/>
      <c r="I55" s="25"/>
      <c r="J55" s="26"/>
      <c r="K55" s="27"/>
      <c r="L55" s="27"/>
      <c r="M55" s="40"/>
    </row>
    <row r="56" spans="1:13">
      <c r="A56" s="8"/>
      <c r="B56" s="10" t="s">
        <v>71</v>
      </c>
      <c r="C56" s="10"/>
      <c r="D56" s="10"/>
      <c r="E56" s="11"/>
      <c r="F56" s="28" t="s">
        <v>22</v>
      </c>
      <c r="G56" s="13" t="s">
        <v>23</v>
      </c>
      <c r="H56" s="13" t="s">
        <v>24</v>
      </c>
      <c r="I56" s="13" t="s">
        <v>88</v>
      </c>
      <c r="J56" s="39" t="s">
        <v>26</v>
      </c>
      <c r="K56" s="34">
        <v>49.9</v>
      </c>
      <c r="L56" s="34">
        <v>49.9</v>
      </c>
      <c r="M56" s="34">
        <f>L56/K56*100</f>
        <v>100</v>
      </c>
    </row>
    <row r="57" spans="1:13">
      <c r="A57" s="2">
        <v>13</v>
      </c>
      <c r="B57" s="14" t="s">
        <v>32</v>
      </c>
      <c r="C57" s="4"/>
      <c r="D57" s="4"/>
      <c r="E57" s="5"/>
      <c r="F57" s="16"/>
      <c r="G57" s="2"/>
      <c r="H57" s="2"/>
      <c r="I57" s="2"/>
      <c r="J57" s="15"/>
      <c r="K57" s="2"/>
      <c r="L57" s="2"/>
      <c r="M57" s="2"/>
    </row>
    <row r="58" spans="1:13">
      <c r="A58" s="19"/>
      <c r="B58" s="17" t="s">
        <v>89</v>
      </c>
      <c r="C58" s="18"/>
      <c r="D58" s="18"/>
      <c r="E58" s="20"/>
      <c r="F58" s="16" t="s">
        <v>18</v>
      </c>
      <c r="G58" s="19"/>
      <c r="H58" s="19"/>
      <c r="I58" s="21"/>
      <c r="J58" s="22"/>
      <c r="K58" s="19"/>
      <c r="L58" s="19"/>
      <c r="M58" s="19"/>
    </row>
    <row r="59" spans="1:13">
      <c r="A59" s="19"/>
      <c r="B59" s="17" t="s">
        <v>90</v>
      </c>
      <c r="C59" s="18"/>
      <c r="D59" s="18"/>
      <c r="E59" s="20"/>
      <c r="F59" s="16" t="s">
        <v>20</v>
      </c>
      <c r="G59" s="19"/>
      <c r="H59" s="18"/>
      <c r="I59" s="21"/>
      <c r="J59" s="22"/>
      <c r="K59" s="19"/>
      <c r="L59" s="18"/>
      <c r="M59" s="19"/>
    </row>
    <row r="60" spans="1:13">
      <c r="A60" s="8"/>
      <c r="B60" s="9" t="s">
        <v>91</v>
      </c>
      <c r="C60" s="10"/>
      <c r="D60" s="10"/>
      <c r="E60" s="11"/>
      <c r="F60" s="32" t="s">
        <v>22</v>
      </c>
      <c r="G60" s="13" t="s">
        <v>23</v>
      </c>
      <c r="H60" s="36" t="s">
        <v>24</v>
      </c>
      <c r="I60" s="13" t="s">
        <v>92</v>
      </c>
      <c r="J60" s="39" t="s">
        <v>26</v>
      </c>
      <c r="K60" s="34">
        <v>83.8</v>
      </c>
      <c r="L60" s="38">
        <v>83.8</v>
      </c>
      <c r="M60" s="34">
        <f>L60/K60*100</f>
        <v>100</v>
      </c>
    </row>
    <row r="61" spans="1:13">
      <c r="A61" s="2">
        <v>14</v>
      </c>
      <c r="B61" s="14" t="s">
        <v>32</v>
      </c>
      <c r="C61" s="4"/>
      <c r="D61" s="4"/>
      <c r="E61" s="5"/>
      <c r="F61" s="2"/>
      <c r="G61" s="2"/>
      <c r="H61" s="2"/>
      <c r="I61" s="2"/>
      <c r="J61" s="15"/>
      <c r="K61" s="2"/>
      <c r="L61" s="2"/>
      <c r="M61" s="2"/>
    </row>
    <row r="62" spans="1:13">
      <c r="A62" s="19"/>
      <c r="B62" s="17" t="s">
        <v>93</v>
      </c>
      <c r="C62" s="18"/>
      <c r="D62" s="18"/>
      <c r="E62" s="20"/>
      <c r="F62" s="16" t="s">
        <v>18</v>
      </c>
      <c r="G62" s="19"/>
      <c r="H62" s="19"/>
      <c r="I62" s="21"/>
      <c r="J62" s="22"/>
      <c r="K62" s="19"/>
      <c r="L62" s="19"/>
      <c r="M62" s="19"/>
    </row>
    <row r="63" spans="1:13">
      <c r="A63" s="19"/>
      <c r="B63" s="17" t="s">
        <v>94</v>
      </c>
      <c r="C63" s="18"/>
      <c r="D63" s="18"/>
      <c r="E63" s="20"/>
      <c r="F63" s="16" t="s">
        <v>20</v>
      </c>
      <c r="G63" s="19"/>
      <c r="H63" s="18"/>
      <c r="I63" s="21"/>
      <c r="J63" s="22"/>
      <c r="K63" s="19"/>
      <c r="L63" s="18"/>
      <c r="M63" s="19"/>
    </row>
    <row r="64" spans="1:13">
      <c r="A64" s="8"/>
      <c r="B64" s="9" t="s">
        <v>95</v>
      </c>
      <c r="C64" s="10"/>
      <c r="D64" s="10"/>
      <c r="E64" s="11"/>
      <c r="F64" s="32" t="s">
        <v>22</v>
      </c>
      <c r="G64" s="13" t="s">
        <v>23</v>
      </c>
      <c r="H64" s="36">
        <v>1102</v>
      </c>
      <c r="I64" s="13" t="s">
        <v>96</v>
      </c>
      <c r="J64" s="39" t="s">
        <v>97</v>
      </c>
      <c r="K64" s="34">
        <f>1841+228.7</f>
        <v>2069.6999999999998</v>
      </c>
      <c r="L64" s="38">
        <v>2069.6999999999998</v>
      </c>
      <c r="M64" s="34">
        <f>L64/K64*100</f>
        <v>100</v>
      </c>
    </row>
    <row r="65" spans="1:13">
      <c r="A65" s="19">
        <v>15</v>
      </c>
      <c r="B65" s="17" t="s">
        <v>27</v>
      </c>
      <c r="C65" s="18"/>
      <c r="D65" s="18"/>
      <c r="E65" s="20"/>
      <c r="F65" s="16" t="s">
        <v>18</v>
      </c>
      <c r="G65" s="19"/>
      <c r="H65" s="19"/>
      <c r="I65" s="21"/>
      <c r="J65" s="22"/>
      <c r="K65" s="19"/>
      <c r="L65" s="19"/>
      <c r="M65" s="19"/>
    </row>
    <row r="66" spans="1:13">
      <c r="A66" s="19"/>
      <c r="B66" s="17" t="s">
        <v>98</v>
      </c>
      <c r="C66" s="18"/>
      <c r="D66" s="18"/>
      <c r="E66" s="20"/>
      <c r="F66" s="16" t="s">
        <v>20</v>
      </c>
      <c r="G66" s="19"/>
      <c r="H66" s="18"/>
      <c r="I66" s="21"/>
      <c r="J66" s="22"/>
      <c r="K66" s="19"/>
      <c r="L66" s="18"/>
      <c r="M66" s="19"/>
    </row>
    <row r="67" spans="1:13">
      <c r="A67" s="8"/>
      <c r="B67" s="9" t="s">
        <v>99</v>
      </c>
      <c r="C67" s="10"/>
      <c r="D67" s="10"/>
      <c r="E67" s="11"/>
      <c r="F67" s="32" t="s">
        <v>22</v>
      </c>
      <c r="G67" s="13" t="s">
        <v>23</v>
      </c>
      <c r="H67" s="36" t="s">
        <v>100</v>
      </c>
      <c r="I67" s="13" t="s">
        <v>101</v>
      </c>
      <c r="J67" s="39" t="s">
        <v>26</v>
      </c>
      <c r="K67" s="34">
        <v>237.2</v>
      </c>
      <c r="L67" s="38">
        <v>237.2</v>
      </c>
      <c r="M67" s="34">
        <f>L67/K67*100</f>
        <v>100</v>
      </c>
    </row>
    <row r="68" spans="1:13">
      <c r="K68" s="41">
        <f>K11+K15+K18+K23+K27+K31+K35+K39+K42+K44+K46+K50+K56+K60+K64+K67</f>
        <v>3565.5999999999995</v>
      </c>
      <c r="L68" s="41">
        <f>L11+L15+L18+L23+L27+L31+L35+L39+L42+L44+L46+L50+L56+L60+L64+L67</f>
        <v>3565.4999999999995</v>
      </c>
      <c r="M68" s="41">
        <f>L68/K68*100</f>
        <v>99.997195422930233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0"/>
  <sheetViews>
    <sheetView workbookViewId="0">
      <selection sqref="A1:N630"/>
    </sheetView>
  </sheetViews>
  <sheetFormatPr defaultRowHeight="14.4"/>
  <sheetData>
    <row r="1" spans="1:14">
      <c r="A1" s="42" t="s">
        <v>102</v>
      </c>
      <c r="B1" s="42"/>
      <c r="C1" s="43"/>
      <c r="D1" s="42"/>
      <c r="E1" s="43"/>
      <c r="F1" s="43"/>
      <c r="G1" s="43"/>
      <c r="H1" s="42"/>
      <c r="I1" s="42"/>
      <c r="J1" s="42"/>
      <c r="K1" s="42"/>
      <c r="L1" s="43"/>
    </row>
    <row r="2" spans="1:14">
      <c r="A2" s="44" t="s">
        <v>103</v>
      </c>
      <c r="B2" s="42"/>
      <c r="C2" s="43"/>
      <c r="D2" s="42"/>
      <c r="E2" s="43"/>
      <c r="F2" s="43"/>
      <c r="G2" s="43"/>
      <c r="H2" s="42"/>
      <c r="I2" s="42"/>
      <c r="J2" s="42"/>
      <c r="K2" s="42"/>
      <c r="L2" s="43"/>
    </row>
    <row r="3" spans="1:14">
      <c r="A3" s="44" t="s">
        <v>104</v>
      </c>
      <c r="B3" s="42"/>
      <c r="C3" s="43"/>
      <c r="D3" s="42"/>
      <c r="E3" s="43"/>
      <c r="F3" s="43"/>
      <c r="G3" s="43"/>
      <c r="H3" s="42"/>
      <c r="I3" s="42"/>
      <c r="J3" s="42"/>
      <c r="K3" s="42"/>
      <c r="L3" s="43"/>
    </row>
    <row r="4" spans="1:14">
      <c r="A4" s="44"/>
      <c r="B4" s="42"/>
      <c r="C4" s="43"/>
      <c r="D4" s="42"/>
      <c r="E4" s="43"/>
      <c r="F4" s="43"/>
      <c r="G4" s="43"/>
      <c r="H4" s="42"/>
      <c r="I4" s="42"/>
      <c r="J4" s="42"/>
      <c r="K4" s="42"/>
      <c r="L4" s="43"/>
    </row>
    <row r="5" spans="1:14">
      <c r="A5" s="44"/>
      <c r="B5" s="42"/>
      <c r="C5" s="43"/>
      <c r="D5" s="42"/>
      <c r="E5" s="43"/>
      <c r="F5" s="43"/>
      <c r="G5" s="43"/>
      <c r="H5" s="42"/>
      <c r="I5" s="42"/>
      <c r="J5" s="42"/>
      <c r="K5" s="42"/>
      <c r="L5" s="43"/>
    </row>
    <row r="6" spans="1:14">
      <c r="A6" s="44"/>
      <c r="B6" s="42"/>
      <c r="C6" s="43"/>
      <c r="D6" s="42"/>
      <c r="E6" s="43"/>
      <c r="F6" s="43"/>
      <c r="G6" s="43"/>
      <c r="H6" s="42"/>
      <c r="I6" s="45"/>
      <c r="J6" s="42"/>
      <c r="K6" s="45" t="s">
        <v>105</v>
      </c>
      <c r="L6" s="43"/>
    </row>
    <row r="7" spans="1:14">
      <c r="A7" s="46"/>
      <c r="B7" s="47" t="s">
        <v>106</v>
      </c>
      <c r="C7" s="47"/>
      <c r="D7" s="47"/>
      <c r="E7" s="47"/>
      <c r="F7" s="48"/>
      <c r="G7" s="49" t="s">
        <v>107</v>
      </c>
      <c r="H7" s="49" t="s">
        <v>108</v>
      </c>
      <c r="I7" s="50" t="s">
        <v>109</v>
      </c>
      <c r="J7" s="50" t="s">
        <v>9</v>
      </c>
      <c r="K7" s="50" t="s">
        <v>10</v>
      </c>
      <c r="L7" s="51" t="s">
        <v>11</v>
      </c>
      <c r="M7" s="51" t="s">
        <v>12</v>
      </c>
      <c r="N7" s="51" t="s">
        <v>110</v>
      </c>
    </row>
    <row r="8" spans="1:14">
      <c r="A8" s="52"/>
      <c r="B8" s="53"/>
      <c r="C8" s="53"/>
      <c r="D8" s="53"/>
      <c r="E8" s="53"/>
      <c r="F8" s="54"/>
      <c r="G8" s="54"/>
      <c r="H8" s="55"/>
      <c r="I8" s="56"/>
      <c r="J8" s="56"/>
      <c r="K8" s="56"/>
      <c r="L8" s="56"/>
      <c r="M8" s="56"/>
      <c r="N8" s="56"/>
    </row>
    <row r="9" spans="1:14">
      <c r="A9" s="57" t="s">
        <v>111</v>
      </c>
      <c r="B9" s="42"/>
      <c r="C9" s="42"/>
      <c r="D9" s="42"/>
      <c r="E9" s="42"/>
      <c r="F9" s="58"/>
      <c r="G9" s="58"/>
      <c r="H9" s="56"/>
      <c r="I9" s="56"/>
      <c r="J9" s="56"/>
      <c r="K9" s="56"/>
      <c r="L9" s="56"/>
      <c r="M9" s="56"/>
      <c r="N9" s="56"/>
    </row>
    <row r="10" spans="1:14">
      <c r="A10" s="57" t="s">
        <v>112</v>
      </c>
      <c r="B10" s="42"/>
      <c r="C10" s="42"/>
      <c r="D10" s="42"/>
      <c r="E10" s="42"/>
      <c r="F10" s="58"/>
      <c r="G10" s="59" t="s">
        <v>23</v>
      </c>
      <c r="H10" s="60"/>
      <c r="I10" s="60"/>
      <c r="J10" s="60"/>
      <c r="K10" s="60"/>
      <c r="L10" s="61">
        <f>L12+L139+L239+L172+L324+L346+L203+L232+L185</f>
        <v>269670.5</v>
      </c>
      <c r="M10" s="62">
        <f>M12+M139+M239+M172+M324+M346+M203+M232+M185</f>
        <v>228557.90000000002</v>
      </c>
      <c r="N10" s="61">
        <f>M10/L10*100</f>
        <v>84.754505961905366</v>
      </c>
    </row>
    <row r="11" spans="1:14">
      <c r="A11" s="57"/>
      <c r="B11" s="42"/>
      <c r="C11" s="42"/>
      <c r="D11" s="42"/>
      <c r="E11" s="42"/>
      <c r="F11" s="58"/>
      <c r="G11" s="59"/>
      <c r="H11" s="56"/>
      <c r="I11" s="56"/>
      <c r="J11" s="56"/>
      <c r="K11" s="56"/>
      <c r="L11" s="56"/>
      <c r="M11" s="56"/>
      <c r="N11" s="56"/>
    </row>
    <row r="12" spans="1:14">
      <c r="A12" s="63" t="s">
        <v>113</v>
      </c>
      <c r="B12" s="64"/>
      <c r="C12" s="64"/>
      <c r="D12" s="64"/>
      <c r="E12" s="64"/>
      <c r="F12" s="65"/>
      <c r="G12" s="65" t="s">
        <v>23</v>
      </c>
      <c r="H12" s="60" t="s">
        <v>114</v>
      </c>
      <c r="I12" s="60"/>
      <c r="J12" s="60"/>
      <c r="K12" s="60"/>
      <c r="L12" s="61">
        <f>L14+L26+L41+L48+L55</f>
        <v>33795.199999999997</v>
      </c>
      <c r="M12" s="62">
        <f>M14+M26+M41+M48+M55</f>
        <v>33650.199999999997</v>
      </c>
      <c r="N12" s="61">
        <f>M12/L12*100</f>
        <v>99.570944986270234</v>
      </c>
    </row>
    <row r="13" spans="1:14">
      <c r="A13" s="63" t="s">
        <v>115</v>
      </c>
      <c r="B13" s="64"/>
      <c r="C13" s="64"/>
      <c r="D13" s="64"/>
      <c r="E13" s="64"/>
      <c r="F13" s="65"/>
      <c r="G13" s="65"/>
      <c r="H13" s="66"/>
      <c r="I13" s="66"/>
      <c r="J13" s="66"/>
      <c r="K13" s="66"/>
      <c r="L13" s="67"/>
      <c r="M13" s="67"/>
      <c r="N13" s="67"/>
    </row>
    <row r="14" spans="1:14">
      <c r="A14" s="63" t="s">
        <v>116</v>
      </c>
      <c r="B14" s="64"/>
      <c r="C14" s="64"/>
      <c r="D14" s="64"/>
      <c r="E14" s="64"/>
      <c r="F14" s="65"/>
      <c r="G14" s="65" t="s">
        <v>23</v>
      </c>
      <c r="H14" s="66" t="s">
        <v>114</v>
      </c>
      <c r="I14" s="66" t="s">
        <v>117</v>
      </c>
      <c r="J14" s="66"/>
      <c r="K14" s="66"/>
      <c r="L14" s="67">
        <f>L16</f>
        <v>2028.3</v>
      </c>
      <c r="M14" s="67">
        <f>M16</f>
        <v>2028.3</v>
      </c>
      <c r="N14" s="61">
        <f>M14/L14*100</f>
        <v>100</v>
      </c>
    </row>
    <row r="15" spans="1:14">
      <c r="A15" s="63" t="s">
        <v>118</v>
      </c>
      <c r="B15" s="64"/>
      <c r="C15" s="64"/>
      <c r="D15" s="64"/>
      <c r="E15" s="64"/>
      <c r="F15" s="65"/>
      <c r="G15" s="65"/>
      <c r="H15" s="66"/>
      <c r="I15" s="66"/>
      <c r="J15" s="66"/>
      <c r="K15" s="66"/>
      <c r="L15" s="67"/>
      <c r="M15" s="67"/>
      <c r="N15" s="67"/>
    </row>
    <row r="16" spans="1:14">
      <c r="A16" s="63" t="s">
        <v>116</v>
      </c>
      <c r="B16" s="64"/>
      <c r="C16" s="64"/>
      <c r="D16" s="64"/>
      <c r="E16" s="64"/>
      <c r="F16" s="65"/>
      <c r="G16" s="65" t="s">
        <v>23</v>
      </c>
      <c r="H16" s="66" t="s">
        <v>114</v>
      </c>
      <c r="I16" s="66" t="s">
        <v>117</v>
      </c>
      <c r="J16" s="66" t="s">
        <v>119</v>
      </c>
      <c r="K16" s="66"/>
      <c r="L16" s="67">
        <f>L17</f>
        <v>2028.3</v>
      </c>
      <c r="M16" s="67">
        <f>M17</f>
        <v>2028.3</v>
      </c>
      <c r="N16" s="61">
        <f t="shared" ref="N16:N22" si="0">M16/L16*100</f>
        <v>100</v>
      </c>
    </row>
    <row r="17" spans="1:14">
      <c r="A17" s="63" t="s">
        <v>120</v>
      </c>
      <c r="B17" s="64"/>
      <c r="C17" s="64"/>
      <c r="D17" s="64"/>
      <c r="E17" s="64"/>
      <c r="F17" s="65"/>
      <c r="G17" s="65" t="s">
        <v>23</v>
      </c>
      <c r="H17" s="66" t="s">
        <v>114</v>
      </c>
      <c r="I17" s="66" t="s">
        <v>117</v>
      </c>
      <c r="J17" s="66" t="s">
        <v>121</v>
      </c>
      <c r="K17" s="66"/>
      <c r="L17" s="67">
        <f>L19</f>
        <v>2028.3</v>
      </c>
      <c r="M17" s="67">
        <f>M19</f>
        <v>2028.3</v>
      </c>
      <c r="N17" s="61">
        <f t="shared" si="0"/>
        <v>100</v>
      </c>
    </row>
    <row r="18" spans="1:14">
      <c r="A18" s="63" t="s">
        <v>122</v>
      </c>
      <c r="B18" s="64"/>
      <c r="C18" s="64"/>
      <c r="D18" s="64"/>
      <c r="E18" s="64"/>
      <c r="F18" s="65"/>
      <c r="G18" s="65"/>
      <c r="H18" s="66"/>
      <c r="I18" s="66"/>
      <c r="J18" s="66"/>
      <c r="K18" s="66"/>
      <c r="L18" s="67"/>
      <c r="M18" s="67"/>
      <c r="N18" s="67"/>
    </row>
    <row r="19" spans="1:14">
      <c r="A19" s="63" t="s">
        <v>123</v>
      </c>
      <c r="B19" s="64"/>
      <c r="C19" s="64"/>
      <c r="D19" s="64"/>
      <c r="E19" s="64"/>
      <c r="F19" s="65"/>
      <c r="G19" s="65" t="s">
        <v>23</v>
      </c>
      <c r="H19" s="66" t="s">
        <v>114</v>
      </c>
      <c r="I19" s="66" t="s">
        <v>117</v>
      </c>
      <c r="J19" s="66" t="s">
        <v>121</v>
      </c>
      <c r="K19" s="66" t="s">
        <v>124</v>
      </c>
      <c r="L19" s="67">
        <f>L21</f>
        <v>2028.3</v>
      </c>
      <c r="M19" s="67">
        <f>M21</f>
        <v>2028.3</v>
      </c>
      <c r="N19" s="61">
        <f t="shared" si="0"/>
        <v>100</v>
      </c>
    </row>
    <row r="20" spans="1:14">
      <c r="A20" s="63" t="s">
        <v>122</v>
      </c>
      <c r="B20" s="64"/>
      <c r="C20" s="64"/>
      <c r="D20" s="64"/>
      <c r="E20" s="64"/>
      <c r="F20" s="65"/>
      <c r="G20" s="65"/>
      <c r="H20" s="66"/>
      <c r="I20" s="66"/>
      <c r="J20" s="66"/>
      <c r="K20" s="66"/>
      <c r="L20" s="67"/>
      <c r="M20" s="67"/>
      <c r="N20" s="67"/>
    </row>
    <row r="21" spans="1:14">
      <c r="A21" s="63" t="s">
        <v>123</v>
      </c>
      <c r="B21" s="64"/>
      <c r="C21" s="64"/>
      <c r="D21" s="64"/>
      <c r="E21" s="64"/>
      <c r="F21" s="65"/>
      <c r="G21" s="65" t="s">
        <v>23</v>
      </c>
      <c r="H21" s="66" t="s">
        <v>114</v>
      </c>
      <c r="I21" s="66" t="s">
        <v>117</v>
      </c>
      <c r="J21" s="66" t="s">
        <v>121</v>
      </c>
      <c r="K21" s="66" t="s">
        <v>124</v>
      </c>
      <c r="L21" s="67">
        <f>L22</f>
        <v>2028.3</v>
      </c>
      <c r="M21" s="67">
        <f>M22</f>
        <v>2028.3</v>
      </c>
      <c r="N21" s="61">
        <f t="shared" si="0"/>
        <v>100</v>
      </c>
    </row>
    <row r="22" spans="1:14">
      <c r="A22" s="63" t="s">
        <v>125</v>
      </c>
      <c r="B22" s="64"/>
      <c r="C22" s="64"/>
      <c r="D22" s="64"/>
      <c r="E22" s="64"/>
      <c r="F22" s="65"/>
      <c r="G22" s="65" t="s">
        <v>23</v>
      </c>
      <c r="H22" s="66" t="s">
        <v>114</v>
      </c>
      <c r="I22" s="66" t="s">
        <v>117</v>
      </c>
      <c r="J22" s="66" t="s">
        <v>121</v>
      </c>
      <c r="K22" s="66" t="s">
        <v>126</v>
      </c>
      <c r="L22" s="67">
        <f>L23</f>
        <v>2028.3</v>
      </c>
      <c r="M22" s="67">
        <f>M23</f>
        <v>2028.3</v>
      </c>
      <c r="N22" s="61">
        <f t="shared" si="0"/>
        <v>100</v>
      </c>
    </row>
    <row r="23" spans="1:14">
      <c r="A23" s="68" t="s">
        <v>127</v>
      </c>
      <c r="B23" s="18"/>
      <c r="C23" s="18"/>
      <c r="D23" s="18"/>
      <c r="E23" s="18"/>
      <c r="F23" s="24"/>
      <c r="G23" s="24" t="s">
        <v>23</v>
      </c>
      <c r="H23" s="69" t="s">
        <v>114</v>
      </c>
      <c r="I23" s="69" t="s">
        <v>117</v>
      </c>
      <c r="J23" s="69" t="s">
        <v>121</v>
      </c>
      <c r="K23" s="69" t="s">
        <v>128</v>
      </c>
      <c r="L23" s="70">
        <v>2028.3</v>
      </c>
      <c r="M23" s="70">
        <v>2028.3</v>
      </c>
      <c r="N23" s="70">
        <f>M23/L23*100</f>
        <v>100</v>
      </c>
    </row>
    <row r="24" spans="1:14">
      <c r="A24" s="63" t="s">
        <v>129</v>
      </c>
      <c r="B24" s="64"/>
      <c r="C24" s="64"/>
      <c r="D24" s="64"/>
      <c r="E24" s="64"/>
      <c r="F24" s="65"/>
      <c r="G24" s="65"/>
      <c r="H24" s="66"/>
      <c r="I24" s="66"/>
      <c r="J24" s="66"/>
      <c r="K24" s="66"/>
      <c r="L24" s="67"/>
      <c r="M24" s="67"/>
      <c r="N24" s="67"/>
    </row>
    <row r="25" spans="1:14">
      <c r="A25" s="63" t="s">
        <v>130</v>
      </c>
      <c r="B25" s="64"/>
      <c r="C25" s="64"/>
      <c r="D25" s="64"/>
      <c r="E25" s="64"/>
      <c r="F25" s="65"/>
      <c r="G25" s="65"/>
      <c r="H25" s="66"/>
      <c r="I25" s="66"/>
      <c r="J25" s="66"/>
      <c r="K25" s="66"/>
      <c r="L25" s="71"/>
      <c r="M25" s="71"/>
      <c r="N25" s="71"/>
    </row>
    <row r="26" spans="1:14">
      <c r="A26" s="63" t="s">
        <v>131</v>
      </c>
      <c r="B26" s="64"/>
      <c r="C26" s="64"/>
      <c r="D26" s="64"/>
      <c r="E26" s="64"/>
      <c r="F26" s="65"/>
      <c r="G26" s="65" t="s">
        <v>23</v>
      </c>
      <c r="H26" s="66" t="s">
        <v>114</v>
      </c>
      <c r="I26" s="66" t="s">
        <v>132</v>
      </c>
      <c r="J26" s="66"/>
      <c r="K26" s="66"/>
      <c r="L26" s="67">
        <f>L29</f>
        <v>28626.3</v>
      </c>
      <c r="M26" s="67">
        <f>M29</f>
        <v>28581.399999999998</v>
      </c>
      <c r="N26" s="61">
        <f t="shared" ref="N26" si="1">M26/L26*100</f>
        <v>99.843151228066489</v>
      </c>
    </row>
    <row r="27" spans="1:14">
      <c r="A27" s="63" t="s">
        <v>118</v>
      </c>
      <c r="B27" s="64"/>
      <c r="C27" s="64"/>
      <c r="D27" s="64"/>
      <c r="E27" s="64"/>
      <c r="F27" s="65"/>
      <c r="G27" s="65"/>
      <c r="H27" s="72"/>
      <c r="I27" s="72"/>
      <c r="J27" s="72"/>
      <c r="K27" s="72"/>
      <c r="L27" s="73"/>
      <c r="M27" s="73"/>
      <c r="N27" s="73"/>
    </row>
    <row r="28" spans="1:14">
      <c r="A28" s="63" t="s">
        <v>133</v>
      </c>
      <c r="B28" s="64"/>
      <c r="C28" s="64"/>
      <c r="D28" s="64"/>
      <c r="E28" s="64"/>
      <c r="F28" s="65"/>
      <c r="G28" s="65"/>
      <c r="H28" s="66"/>
      <c r="I28" s="66"/>
      <c r="J28" s="66"/>
      <c r="K28" s="66"/>
      <c r="L28" s="67"/>
      <c r="M28" s="67"/>
      <c r="N28" s="67"/>
    </row>
    <row r="29" spans="1:14">
      <c r="A29" s="63" t="s">
        <v>134</v>
      </c>
      <c r="B29" s="64"/>
      <c r="C29" s="64"/>
      <c r="D29" s="64"/>
      <c r="E29" s="64"/>
      <c r="F29" s="65"/>
      <c r="G29" s="65" t="s">
        <v>23</v>
      </c>
      <c r="H29" s="66" t="s">
        <v>114</v>
      </c>
      <c r="I29" s="66" t="s">
        <v>132</v>
      </c>
      <c r="J29" s="66" t="s">
        <v>119</v>
      </c>
      <c r="K29" s="66"/>
      <c r="L29" s="67">
        <f>L30</f>
        <v>28626.3</v>
      </c>
      <c r="M29" s="67">
        <f>M30</f>
        <v>28581.399999999998</v>
      </c>
      <c r="N29" s="61">
        <f t="shared" ref="N29:N33" si="2">M29/L29*100</f>
        <v>99.843151228066489</v>
      </c>
    </row>
    <row r="30" spans="1:14">
      <c r="A30" s="63" t="s">
        <v>135</v>
      </c>
      <c r="B30" s="64"/>
      <c r="C30" s="64"/>
      <c r="D30" s="64"/>
      <c r="E30" s="64"/>
      <c r="F30" s="65"/>
      <c r="G30" s="65" t="s">
        <v>23</v>
      </c>
      <c r="H30" s="66" t="s">
        <v>114</v>
      </c>
      <c r="I30" s="66" t="s">
        <v>132</v>
      </c>
      <c r="J30" s="66" t="s">
        <v>136</v>
      </c>
      <c r="K30" s="66"/>
      <c r="L30" s="67">
        <f>L32+L36</f>
        <v>28626.3</v>
      </c>
      <c r="M30" s="67">
        <f>M32+M36</f>
        <v>28581.399999999998</v>
      </c>
      <c r="N30" s="61">
        <f t="shared" si="2"/>
        <v>99.843151228066489</v>
      </c>
    </row>
    <row r="31" spans="1:14">
      <c r="A31" s="63" t="s">
        <v>122</v>
      </c>
      <c r="B31" s="64"/>
      <c r="C31" s="64"/>
      <c r="D31" s="64"/>
      <c r="E31" s="64"/>
      <c r="F31" s="65"/>
      <c r="G31" s="65"/>
      <c r="H31" s="66"/>
      <c r="I31" s="66"/>
      <c r="J31" s="66"/>
      <c r="K31" s="66"/>
      <c r="L31" s="67"/>
      <c r="M31" s="67"/>
      <c r="N31" s="67"/>
    </row>
    <row r="32" spans="1:14">
      <c r="A32" s="63" t="s">
        <v>123</v>
      </c>
      <c r="B32" s="64"/>
      <c r="C32" s="64"/>
      <c r="D32" s="64"/>
      <c r="E32" s="64"/>
      <c r="F32" s="65"/>
      <c r="G32" s="65" t="s">
        <v>23</v>
      </c>
      <c r="H32" s="66" t="s">
        <v>114</v>
      </c>
      <c r="I32" s="66" t="s">
        <v>132</v>
      </c>
      <c r="J32" s="66" t="s">
        <v>136</v>
      </c>
      <c r="K32" s="66" t="s">
        <v>124</v>
      </c>
      <c r="L32" s="67">
        <f>L33</f>
        <v>23198.3</v>
      </c>
      <c r="M32" s="67">
        <f>M33</f>
        <v>23175.399999999998</v>
      </c>
      <c r="N32" s="61">
        <f t="shared" si="2"/>
        <v>99.901285870085303</v>
      </c>
    </row>
    <row r="33" spans="1:14">
      <c r="A33" s="63" t="s">
        <v>125</v>
      </c>
      <c r="B33" s="64"/>
      <c r="C33" s="64"/>
      <c r="D33" s="64"/>
      <c r="E33" s="64"/>
      <c r="F33" s="65"/>
      <c r="G33" s="65" t="s">
        <v>23</v>
      </c>
      <c r="H33" s="66" t="s">
        <v>114</v>
      </c>
      <c r="I33" s="66" t="s">
        <v>132</v>
      </c>
      <c r="J33" s="66" t="s">
        <v>136</v>
      </c>
      <c r="K33" s="66" t="s">
        <v>126</v>
      </c>
      <c r="L33" s="67">
        <f>L34+L35</f>
        <v>23198.3</v>
      </c>
      <c r="M33" s="67">
        <f>M34+M35</f>
        <v>23175.399999999998</v>
      </c>
      <c r="N33" s="61">
        <f t="shared" si="2"/>
        <v>99.901285870085303</v>
      </c>
    </row>
    <row r="34" spans="1:14">
      <c r="A34" s="68" t="s">
        <v>127</v>
      </c>
      <c r="B34" s="64"/>
      <c r="C34" s="64"/>
      <c r="D34" s="64"/>
      <c r="E34" s="64"/>
      <c r="F34" s="65"/>
      <c r="G34" s="74" t="s">
        <v>23</v>
      </c>
      <c r="H34" s="75" t="s">
        <v>114</v>
      </c>
      <c r="I34" s="75" t="s">
        <v>132</v>
      </c>
      <c r="J34" s="66" t="s">
        <v>136</v>
      </c>
      <c r="K34" s="69" t="s">
        <v>128</v>
      </c>
      <c r="L34" s="70">
        <v>23197.7</v>
      </c>
      <c r="M34" s="70">
        <v>23174.799999999999</v>
      </c>
      <c r="N34" s="70">
        <f>M34/L34*100</f>
        <v>99.901283316880551</v>
      </c>
    </row>
    <row r="35" spans="1:14">
      <c r="A35" s="68" t="s">
        <v>137</v>
      </c>
      <c r="B35" s="64"/>
      <c r="C35" s="64"/>
      <c r="D35" s="64"/>
      <c r="E35" s="64"/>
      <c r="F35" s="65"/>
      <c r="G35" s="74" t="s">
        <v>23</v>
      </c>
      <c r="H35" s="75" t="s">
        <v>114</v>
      </c>
      <c r="I35" s="75" t="s">
        <v>132</v>
      </c>
      <c r="J35" s="66" t="s">
        <v>136</v>
      </c>
      <c r="K35" s="69" t="s">
        <v>138</v>
      </c>
      <c r="L35" s="70">
        <v>0.6</v>
      </c>
      <c r="M35" s="70">
        <v>0.6</v>
      </c>
      <c r="N35" s="70">
        <f>M35/L35*100</f>
        <v>100</v>
      </c>
    </row>
    <row r="36" spans="1:14">
      <c r="A36" s="63" t="s">
        <v>139</v>
      </c>
      <c r="B36" s="64"/>
      <c r="C36" s="64"/>
      <c r="D36" s="64"/>
      <c r="E36" s="64"/>
      <c r="F36" s="65"/>
      <c r="G36" s="65" t="s">
        <v>23</v>
      </c>
      <c r="H36" s="72" t="s">
        <v>114</v>
      </c>
      <c r="I36" s="72" t="s">
        <v>132</v>
      </c>
      <c r="J36" s="72" t="s">
        <v>136</v>
      </c>
      <c r="K36" s="66" t="s">
        <v>140</v>
      </c>
      <c r="L36" s="67">
        <f>L37</f>
        <v>5428</v>
      </c>
      <c r="M36" s="67">
        <f>M37</f>
        <v>5406</v>
      </c>
      <c r="N36" s="61">
        <f t="shared" ref="N36:N37" si="3">M36/L36*100</f>
        <v>99.594694178334564</v>
      </c>
    </row>
    <row r="37" spans="1:14">
      <c r="A37" s="63" t="s">
        <v>141</v>
      </c>
      <c r="B37" s="64"/>
      <c r="C37" s="64"/>
      <c r="D37" s="64"/>
      <c r="E37" s="64"/>
      <c r="F37" s="65"/>
      <c r="G37" s="65" t="s">
        <v>23</v>
      </c>
      <c r="H37" s="72" t="s">
        <v>114</v>
      </c>
      <c r="I37" s="72" t="s">
        <v>132</v>
      </c>
      <c r="J37" s="66" t="s">
        <v>136</v>
      </c>
      <c r="K37" s="66" t="s">
        <v>142</v>
      </c>
      <c r="L37" s="67">
        <f>L40</f>
        <v>5428</v>
      </c>
      <c r="M37" s="67">
        <f>M40</f>
        <v>5406</v>
      </c>
      <c r="N37" s="61">
        <f t="shared" si="3"/>
        <v>99.594694178334564</v>
      </c>
    </row>
    <row r="38" spans="1:14">
      <c r="A38" s="68" t="s">
        <v>143</v>
      </c>
      <c r="B38" s="64"/>
      <c r="C38" s="64"/>
      <c r="D38" s="64"/>
      <c r="E38" s="64"/>
      <c r="F38" s="65"/>
      <c r="G38" s="74" t="s">
        <v>23</v>
      </c>
      <c r="H38" s="75" t="s">
        <v>114</v>
      </c>
      <c r="I38" s="75" t="s">
        <v>132</v>
      </c>
      <c r="J38" s="75" t="s">
        <v>136</v>
      </c>
      <c r="K38" s="69" t="s">
        <v>144</v>
      </c>
      <c r="L38" s="67"/>
      <c r="M38" s="67"/>
      <c r="N38" s="67"/>
    </row>
    <row r="39" spans="1:14">
      <c r="A39" s="68" t="s">
        <v>145</v>
      </c>
      <c r="B39" s="64"/>
      <c r="C39" s="64"/>
      <c r="D39" s="64"/>
      <c r="E39" s="64"/>
      <c r="F39" s="65"/>
      <c r="G39" s="74" t="s">
        <v>23</v>
      </c>
      <c r="H39" s="75" t="s">
        <v>114</v>
      </c>
      <c r="I39" s="75" t="s">
        <v>132</v>
      </c>
      <c r="J39" s="75" t="s">
        <v>136</v>
      </c>
      <c r="K39" s="69" t="s">
        <v>146</v>
      </c>
      <c r="L39" s="67"/>
      <c r="M39" s="67"/>
      <c r="N39" s="67"/>
    </row>
    <row r="40" spans="1:14">
      <c r="A40" s="68" t="s">
        <v>147</v>
      </c>
      <c r="B40" s="18"/>
      <c r="C40" s="18"/>
      <c r="D40" s="18"/>
      <c r="E40" s="18"/>
      <c r="F40" s="24"/>
      <c r="G40" s="24" t="s">
        <v>23</v>
      </c>
      <c r="H40" s="75" t="s">
        <v>114</v>
      </c>
      <c r="I40" s="75" t="s">
        <v>132</v>
      </c>
      <c r="J40" s="75" t="s">
        <v>136</v>
      </c>
      <c r="K40" s="69" t="s">
        <v>148</v>
      </c>
      <c r="L40" s="70">
        <v>5428</v>
      </c>
      <c r="M40" s="70">
        <v>5406</v>
      </c>
      <c r="N40" s="70">
        <f>M40/L40*100</f>
        <v>99.594694178334564</v>
      </c>
    </row>
    <row r="41" spans="1:14">
      <c r="A41" s="63" t="s">
        <v>149</v>
      </c>
      <c r="B41" s="18"/>
      <c r="C41" s="18"/>
      <c r="D41" s="18"/>
      <c r="E41" s="18"/>
      <c r="F41" s="24"/>
      <c r="G41" s="76" t="s">
        <v>23</v>
      </c>
      <c r="H41" s="72" t="s">
        <v>114</v>
      </c>
      <c r="I41" s="72" t="s">
        <v>150</v>
      </c>
      <c r="J41" s="72" t="s">
        <v>151</v>
      </c>
      <c r="K41" s="72"/>
      <c r="L41" s="73">
        <f>L42</f>
        <v>1196.2</v>
      </c>
      <c r="M41" s="73">
        <f>M42</f>
        <v>1196.2</v>
      </c>
      <c r="N41" s="61">
        <f t="shared" ref="N41:N42" si="4">M41/L41*100</f>
        <v>100</v>
      </c>
    </row>
    <row r="42" spans="1:14">
      <c r="A42" s="63" t="s">
        <v>152</v>
      </c>
      <c r="B42" s="18"/>
      <c r="C42" s="18"/>
      <c r="D42" s="18"/>
      <c r="E42" s="18"/>
      <c r="F42" s="24"/>
      <c r="G42" s="76" t="s">
        <v>23</v>
      </c>
      <c r="H42" s="72" t="s">
        <v>114</v>
      </c>
      <c r="I42" s="72" t="s">
        <v>150</v>
      </c>
      <c r="J42" s="72" t="s">
        <v>151</v>
      </c>
      <c r="K42" s="72" t="s">
        <v>124</v>
      </c>
      <c r="L42" s="73">
        <f>L45</f>
        <v>1196.2</v>
      </c>
      <c r="M42" s="73">
        <f>M45</f>
        <v>1196.2</v>
      </c>
      <c r="N42" s="61">
        <f t="shared" si="4"/>
        <v>100</v>
      </c>
    </row>
    <row r="43" spans="1:14">
      <c r="A43" s="63" t="s">
        <v>153</v>
      </c>
      <c r="B43" s="43"/>
      <c r="C43" s="43"/>
      <c r="D43" s="43"/>
      <c r="E43" s="43"/>
      <c r="F43" s="76"/>
      <c r="G43" s="76"/>
      <c r="H43" s="72"/>
      <c r="I43" s="72"/>
      <c r="J43" s="72"/>
      <c r="K43" s="72"/>
      <c r="L43" s="73"/>
      <c r="M43" s="73"/>
      <c r="N43" s="73"/>
    </row>
    <row r="44" spans="1:14">
      <c r="A44" s="63" t="s">
        <v>154</v>
      </c>
      <c r="B44" s="43"/>
      <c r="C44" s="43"/>
      <c r="D44" s="43"/>
      <c r="E44" s="43"/>
      <c r="F44" s="76"/>
      <c r="G44" s="76"/>
      <c r="H44" s="72"/>
      <c r="I44" s="72"/>
      <c r="J44" s="72"/>
      <c r="K44" s="72"/>
      <c r="L44" s="73"/>
      <c r="M44" s="73"/>
      <c r="N44" s="73"/>
    </row>
    <row r="45" spans="1:14">
      <c r="A45" s="63" t="s">
        <v>155</v>
      </c>
      <c r="B45" s="43"/>
      <c r="C45" s="43"/>
      <c r="D45" s="43"/>
      <c r="E45" s="43"/>
      <c r="F45" s="76"/>
      <c r="G45" s="76" t="s">
        <v>23</v>
      </c>
      <c r="H45" s="72" t="s">
        <v>114</v>
      </c>
      <c r="I45" s="72" t="s">
        <v>150</v>
      </c>
      <c r="J45" s="72" t="s">
        <v>156</v>
      </c>
      <c r="K45" s="72" t="s">
        <v>126</v>
      </c>
      <c r="L45" s="73">
        <f>L46+L47</f>
        <v>1196.2</v>
      </c>
      <c r="M45" s="73">
        <f>M46+M47</f>
        <v>1196.2</v>
      </c>
      <c r="N45" s="61">
        <f t="shared" ref="N45:N47" si="5">M45/L45*100</f>
        <v>100</v>
      </c>
    </row>
    <row r="46" spans="1:14">
      <c r="A46" s="68" t="s">
        <v>157</v>
      </c>
      <c r="B46" s="18"/>
      <c r="C46" s="18"/>
      <c r="D46" s="18"/>
      <c r="E46" s="18"/>
      <c r="F46" s="24"/>
      <c r="G46" s="24" t="s">
        <v>23</v>
      </c>
      <c r="H46" s="75" t="s">
        <v>114</v>
      </c>
      <c r="I46" s="75" t="s">
        <v>150</v>
      </c>
      <c r="J46" s="75" t="s">
        <v>156</v>
      </c>
      <c r="K46" s="75" t="s">
        <v>158</v>
      </c>
      <c r="L46" s="27">
        <v>595.20000000000005</v>
      </c>
      <c r="M46" s="27">
        <v>595.20000000000005</v>
      </c>
      <c r="N46" s="70">
        <f t="shared" si="5"/>
        <v>100</v>
      </c>
    </row>
    <row r="47" spans="1:14">
      <c r="A47" s="68" t="s">
        <v>159</v>
      </c>
      <c r="B47" s="18"/>
      <c r="C47" s="18"/>
      <c r="D47" s="18"/>
      <c r="E47" s="18"/>
      <c r="F47" s="24"/>
      <c r="G47" s="24" t="s">
        <v>23</v>
      </c>
      <c r="H47" s="75" t="s">
        <v>114</v>
      </c>
      <c r="I47" s="75" t="s">
        <v>150</v>
      </c>
      <c r="J47" s="75" t="s">
        <v>160</v>
      </c>
      <c r="K47" s="75" t="s">
        <v>158</v>
      </c>
      <c r="L47" s="27">
        <v>601</v>
      </c>
      <c r="M47" s="27">
        <v>601</v>
      </c>
      <c r="N47" s="70">
        <f t="shared" si="5"/>
        <v>100</v>
      </c>
    </row>
    <row r="48" spans="1:14">
      <c r="A48" s="63" t="s">
        <v>161</v>
      </c>
      <c r="B48" s="64"/>
      <c r="C48" s="64"/>
      <c r="D48" s="64"/>
      <c r="E48" s="64"/>
      <c r="F48" s="65"/>
      <c r="G48" s="65" t="s">
        <v>23</v>
      </c>
      <c r="H48" s="66" t="s">
        <v>114</v>
      </c>
      <c r="I48" s="66" t="s">
        <v>162</v>
      </c>
      <c r="J48" s="66"/>
      <c r="K48" s="66"/>
      <c r="L48" s="67">
        <f>L49</f>
        <v>100</v>
      </c>
      <c r="M48" s="67">
        <f>M49</f>
        <v>0</v>
      </c>
      <c r="N48" s="67">
        <f>N49</f>
        <v>0</v>
      </c>
    </row>
    <row r="49" spans="1:14">
      <c r="A49" s="63" t="s">
        <v>161</v>
      </c>
      <c r="B49" s="64"/>
      <c r="C49" s="64"/>
      <c r="D49" s="64"/>
      <c r="E49" s="64"/>
      <c r="F49" s="65"/>
      <c r="G49" s="65" t="s">
        <v>23</v>
      </c>
      <c r="H49" s="66" t="s">
        <v>114</v>
      </c>
      <c r="I49" s="66" t="s">
        <v>162</v>
      </c>
      <c r="J49" s="66" t="s">
        <v>163</v>
      </c>
      <c r="K49" s="66"/>
      <c r="L49" s="67">
        <f>L51</f>
        <v>100</v>
      </c>
      <c r="M49" s="67">
        <f>M51</f>
        <v>0</v>
      </c>
      <c r="N49" s="67">
        <f>N51</f>
        <v>0</v>
      </c>
    </row>
    <row r="50" spans="1:14">
      <c r="A50" s="63" t="s">
        <v>164</v>
      </c>
      <c r="B50" s="64"/>
      <c r="C50" s="64"/>
      <c r="D50" s="64"/>
      <c r="E50" s="64"/>
      <c r="F50" s="65"/>
      <c r="G50" s="65"/>
      <c r="H50" s="66"/>
      <c r="I50" s="66"/>
      <c r="J50" s="66"/>
      <c r="K50" s="66"/>
      <c r="L50" s="67"/>
      <c r="M50" s="67"/>
      <c r="N50" s="67"/>
    </row>
    <row r="51" spans="1:14">
      <c r="A51" s="63" t="s">
        <v>44</v>
      </c>
      <c r="B51" s="64"/>
      <c r="C51" s="64"/>
      <c r="D51" s="64"/>
      <c r="E51" s="64"/>
      <c r="F51" s="65"/>
      <c r="G51" s="65" t="s">
        <v>23</v>
      </c>
      <c r="H51" s="66" t="s">
        <v>114</v>
      </c>
      <c r="I51" s="66" t="s">
        <v>162</v>
      </c>
      <c r="J51" s="66" t="s">
        <v>165</v>
      </c>
      <c r="K51" s="66"/>
      <c r="L51" s="67">
        <f t="shared" ref="L51:N53" si="6">L52</f>
        <v>100</v>
      </c>
      <c r="M51" s="67">
        <f t="shared" si="6"/>
        <v>0</v>
      </c>
      <c r="N51" s="67">
        <f t="shared" si="6"/>
        <v>0</v>
      </c>
    </row>
    <row r="52" spans="1:14">
      <c r="A52" s="63" t="s">
        <v>166</v>
      </c>
      <c r="B52" s="64"/>
      <c r="C52" s="64"/>
      <c r="D52" s="64"/>
      <c r="E52" s="64"/>
      <c r="F52" s="65"/>
      <c r="G52" s="65" t="s">
        <v>23</v>
      </c>
      <c r="H52" s="66" t="s">
        <v>114</v>
      </c>
      <c r="I52" s="66" t="s">
        <v>162</v>
      </c>
      <c r="J52" s="66" t="s">
        <v>165</v>
      </c>
      <c r="K52" s="66" t="s">
        <v>167</v>
      </c>
      <c r="L52" s="67">
        <f t="shared" si="6"/>
        <v>100</v>
      </c>
      <c r="M52" s="67">
        <f t="shared" si="6"/>
        <v>0</v>
      </c>
      <c r="N52" s="67">
        <f t="shared" si="6"/>
        <v>0</v>
      </c>
    </row>
    <row r="53" spans="1:14">
      <c r="A53" s="63" t="s">
        <v>168</v>
      </c>
      <c r="B53" s="64"/>
      <c r="C53" s="64"/>
      <c r="D53" s="64"/>
      <c r="E53" s="64"/>
      <c r="F53" s="65"/>
      <c r="G53" s="65" t="s">
        <v>23</v>
      </c>
      <c r="H53" s="66" t="s">
        <v>114</v>
      </c>
      <c r="I53" s="66" t="s">
        <v>162</v>
      </c>
      <c r="J53" s="66" t="s">
        <v>165</v>
      </c>
      <c r="K53" s="66" t="s">
        <v>169</v>
      </c>
      <c r="L53" s="67">
        <f t="shared" si="6"/>
        <v>100</v>
      </c>
      <c r="M53" s="67">
        <f t="shared" si="6"/>
        <v>0</v>
      </c>
      <c r="N53" s="67">
        <f t="shared" si="6"/>
        <v>0</v>
      </c>
    </row>
    <row r="54" spans="1:14">
      <c r="A54" s="16" t="s">
        <v>170</v>
      </c>
      <c r="B54" s="18"/>
      <c r="C54" s="18"/>
      <c r="D54" s="18"/>
      <c r="E54" s="18"/>
      <c r="F54" s="24"/>
      <c r="G54" s="24" t="s">
        <v>23</v>
      </c>
      <c r="H54" s="75" t="s">
        <v>114</v>
      </c>
      <c r="I54" s="75" t="s">
        <v>162</v>
      </c>
      <c r="J54" s="75" t="s">
        <v>165</v>
      </c>
      <c r="K54" s="75" t="s">
        <v>169</v>
      </c>
      <c r="L54" s="70">
        <f>150-50</f>
        <v>100</v>
      </c>
      <c r="M54" s="70"/>
      <c r="N54" s="70"/>
    </row>
    <row r="55" spans="1:14">
      <c r="A55" s="63" t="s">
        <v>171</v>
      </c>
      <c r="B55" s="64"/>
      <c r="C55" s="64"/>
      <c r="D55" s="64"/>
      <c r="E55" s="64"/>
      <c r="F55" s="65"/>
      <c r="G55" s="65" t="s">
        <v>23</v>
      </c>
      <c r="H55" s="66" t="s">
        <v>114</v>
      </c>
      <c r="I55" s="66" t="s">
        <v>172</v>
      </c>
      <c r="J55" s="66"/>
      <c r="K55" s="66"/>
      <c r="L55" s="67">
        <f>L57+L68+L90+L101+L79+L112+L118+L123+L129+L134+L106</f>
        <v>1844.4000000000003</v>
      </c>
      <c r="M55" s="67">
        <f>M57+M68+M90+M101+M79+M112+M118+M123+M129+M134+M106</f>
        <v>1844.3000000000004</v>
      </c>
      <c r="N55" s="61">
        <f t="shared" ref="N55:N109" si="7">M55/L55*100</f>
        <v>99.994578182606816</v>
      </c>
    </row>
    <row r="56" spans="1:14">
      <c r="A56" s="63" t="s">
        <v>173</v>
      </c>
      <c r="B56" s="64"/>
      <c r="C56" s="64"/>
      <c r="D56" s="64"/>
      <c r="E56" s="64"/>
      <c r="F56" s="65"/>
      <c r="G56" s="65"/>
      <c r="H56" s="66"/>
      <c r="I56" s="66"/>
      <c r="J56" s="66"/>
      <c r="K56" s="66"/>
      <c r="L56" s="67"/>
      <c r="M56" s="67"/>
      <c r="N56" s="67"/>
    </row>
    <row r="57" spans="1:14">
      <c r="A57" s="63" t="s">
        <v>174</v>
      </c>
      <c r="B57" s="64"/>
      <c r="C57" s="64"/>
      <c r="D57" s="64"/>
      <c r="E57" s="64"/>
      <c r="F57" s="65"/>
      <c r="G57" s="65" t="s">
        <v>23</v>
      </c>
      <c r="H57" s="66" t="s">
        <v>114</v>
      </c>
      <c r="I57" s="66" t="s">
        <v>172</v>
      </c>
      <c r="J57" s="66" t="s">
        <v>175</v>
      </c>
      <c r="K57" s="66"/>
      <c r="L57" s="67">
        <f>L59+L63</f>
        <v>223</v>
      </c>
      <c r="M57" s="67">
        <f>M59+M63</f>
        <v>223</v>
      </c>
      <c r="N57" s="61">
        <f t="shared" si="7"/>
        <v>100</v>
      </c>
    </row>
    <row r="58" spans="1:14">
      <c r="A58" s="63" t="s">
        <v>122</v>
      </c>
      <c r="B58" s="64"/>
      <c r="C58" s="64"/>
      <c r="D58" s="64"/>
      <c r="E58" s="64"/>
      <c r="F58" s="65"/>
      <c r="G58" s="65"/>
      <c r="H58" s="66"/>
      <c r="I58" s="66"/>
      <c r="J58" s="66"/>
      <c r="K58" s="66"/>
      <c r="L58" s="67"/>
      <c r="M58" s="67"/>
      <c r="N58" s="67"/>
    </row>
    <row r="59" spans="1:14">
      <c r="A59" s="63" t="s">
        <v>123</v>
      </c>
      <c r="B59" s="64"/>
      <c r="C59" s="64"/>
      <c r="D59" s="64"/>
      <c r="E59" s="64"/>
      <c r="F59" s="65"/>
      <c r="G59" s="65" t="s">
        <v>23</v>
      </c>
      <c r="H59" s="66" t="s">
        <v>114</v>
      </c>
      <c r="I59" s="66" t="s">
        <v>172</v>
      </c>
      <c r="J59" s="66" t="s">
        <v>175</v>
      </c>
      <c r="K59" s="66" t="s">
        <v>124</v>
      </c>
      <c r="L59" s="67">
        <f>L60</f>
        <v>171.2</v>
      </c>
      <c r="M59" s="67">
        <f>M60</f>
        <v>171.2</v>
      </c>
      <c r="N59" s="61">
        <f t="shared" si="7"/>
        <v>100</v>
      </c>
    </row>
    <row r="60" spans="1:14">
      <c r="A60" s="63" t="s">
        <v>125</v>
      </c>
      <c r="B60" s="64"/>
      <c r="C60" s="64"/>
      <c r="D60" s="64"/>
      <c r="E60" s="64"/>
      <c r="F60" s="65"/>
      <c r="G60" s="65" t="s">
        <v>23</v>
      </c>
      <c r="H60" s="66" t="s">
        <v>114</v>
      </c>
      <c r="I60" s="66" t="s">
        <v>172</v>
      </c>
      <c r="J60" s="66" t="s">
        <v>175</v>
      </c>
      <c r="K60" s="66" t="s">
        <v>126</v>
      </c>
      <c r="L60" s="67">
        <f>L61+L62</f>
        <v>171.2</v>
      </c>
      <c r="M60" s="67">
        <f>171+0.2</f>
        <v>171.2</v>
      </c>
      <c r="N60" s="61">
        <f t="shared" si="7"/>
        <v>100</v>
      </c>
    </row>
    <row r="61" spans="1:14">
      <c r="A61" s="68" t="s">
        <v>127</v>
      </c>
      <c r="B61" s="64"/>
      <c r="C61" s="64"/>
      <c r="D61" s="64"/>
      <c r="E61" s="64"/>
      <c r="F61" s="65"/>
      <c r="G61" s="74" t="s">
        <v>23</v>
      </c>
      <c r="H61" s="75" t="s">
        <v>114</v>
      </c>
      <c r="I61" s="75" t="s">
        <v>172</v>
      </c>
      <c r="J61" s="69" t="s">
        <v>175</v>
      </c>
      <c r="K61" s="69" t="s">
        <v>128</v>
      </c>
      <c r="L61" s="70">
        <v>171</v>
      </c>
      <c r="M61" s="70">
        <v>171</v>
      </c>
      <c r="N61" s="70">
        <f t="shared" si="7"/>
        <v>100</v>
      </c>
    </row>
    <row r="62" spans="1:14">
      <c r="A62" s="68" t="s">
        <v>137</v>
      </c>
      <c r="B62" s="64"/>
      <c r="C62" s="64"/>
      <c r="D62" s="64"/>
      <c r="E62" s="64"/>
      <c r="F62" s="65"/>
      <c r="G62" s="74" t="s">
        <v>23</v>
      </c>
      <c r="H62" s="75" t="s">
        <v>114</v>
      </c>
      <c r="I62" s="75" t="s">
        <v>172</v>
      </c>
      <c r="J62" s="69" t="s">
        <v>175</v>
      </c>
      <c r="K62" s="69" t="s">
        <v>138</v>
      </c>
      <c r="L62" s="70">
        <v>0.2</v>
      </c>
      <c r="M62" s="70">
        <v>0.2</v>
      </c>
      <c r="N62" s="70">
        <f t="shared" si="7"/>
        <v>100</v>
      </c>
    </row>
    <row r="63" spans="1:14">
      <c r="A63" s="63" t="s">
        <v>139</v>
      </c>
      <c r="B63" s="64"/>
      <c r="C63" s="64"/>
      <c r="D63" s="64"/>
      <c r="E63" s="64"/>
      <c r="F63" s="65"/>
      <c r="G63" s="65" t="s">
        <v>23</v>
      </c>
      <c r="H63" s="72" t="s">
        <v>114</v>
      </c>
      <c r="I63" s="72" t="s">
        <v>172</v>
      </c>
      <c r="J63" s="66" t="s">
        <v>175</v>
      </c>
      <c r="K63" s="66" t="s">
        <v>140</v>
      </c>
      <c r="L63" s="67">
        <f>L64</f>
        <v>51.8</v>
      </c>
      <c r="M63" s="67">
        <f>M64</f>
        <v>51.8</v>
      </c>
      <c r="N63" s="61">
        <f t="shared" si="7"/>
        <v>100</v>
      </c>
    </row>
    <row r="64" spans="1:14">
      <c r="A64" s="63" t="s">
        <v>141</v>
      </c>
      <c r="B64" s="64"/>
      <c r="C64" s="64"/>
      <c r="D64" s="64"/>
      <c r="E64" s="64"/>
      <c r="F64" s="65"/>
      <c r="G64" s="65" t="s">
        <v>23</v>
      </c>
      <c r="H64" s="72" t="s">
        <v>114</v>
      </c>
      <c r="I64" s="72" t="s">
        <v>172</v>
      </c>
      <c r="J64" s="66" t="s">
        <v>175</v>
      </c>
      <c r="K64" s="66" t="s">
        <v>142</v>
      </c>
      <c r="L64" s="67">
        <f>L66</f>
        <v>51.8</v>
      </c>
      <c r="M64" s="67">
        <f>M66</f>
        <v>51.8</v>
      </c>
      <c r="N64" s="61">
        <f t="shared" si="7"/>
        <v>100</v>
      </c>
    </row>
    <row r="65" spans="1:14">
      <c r="A65" s="68" t="s">
        <v>143</v>
      </c>
      <c r="B65" s="64"/>
      <c r="C65" s="64"/>
      <c r="D65" s="64"/>
      <c r="E65" s="64"/>
      <c r="F65" s="65"/>
      <c r="G65" s="74" t="s">
        <v>23</v>
      </c>
      <c r="H65" s="75" t="s">
        <v>114</v>
      </c>
      <c r="I65" s="75" t="s">
        <v>172</v>
      </c>
      <c r="J65" s="75" t="s">
        <v>175</v>
      </c>
      <c r="K65" s="69" t="s">
        <v>144</v>
      </c>
      <c r="L65" s="70"/>
      <c r="M65" s="70"/>
      <c r="N65" s="70"/>
    </row>
    <row r="66" spans="1:14">
      <c r="A66" s="68" t="s">
        <v>147</v>
      </c>
      <c r="B66" s="18"/>
      <c r="C66" s="18"/>
      <c r="D66" s="18"/>
      <c r="E66" s="18"/>
      <c r="F66" s="24"/>
      <c r="G66" s="24" t="s">
        <v>23</v>
      </c>
      <c r="H66" s="75" t="s">
        <v>114</v>
      </c>
      <c r="I66" s="75" t="s">
        <v>172</v>
      </c>
      <c r="J66" s="75" t="s">
        <v>175</v>
      </c>
      <c r="K66" s="69" t="s">
        <v>148</v>
      </c>
      <c r="L66" s="70">
        <v>51.8</v>
      </c>
      <c r="M66" s="70">
        <v>51.8</v>
      </c>
      <c r="N66" s="70">
        <f t="shared" si="7"/>
        <v>100</v>
      </c>
    </row>
    <row r="67" spans="1:14">
      <c r="A67" s="63" t="s">
        <v>176</v>
      </c>
      <c r="B67" s="43"/>
      <c r="C67" s="43"/>
      <c r="D67" s="43"/>
      <c r="E67" s="43"/>
      <c r="F67" s="76"/>
      <c r="G67" s="76"/>
      <c r="H67" s="72"/>
      <c r="I67" s="72"/>
      <c r="J67" s="72"/>
      <c r="K67" s="72"/>
      <c r="L67" s="73"/>
      <c r="M67" s="73"/>
      <c r="N67" s="73"/>
    </row>
    <row r="68" spans="1:14">
      <c r="A68" s="63" t="s">
        <v>177</v>
      </c>
      <c r="B68" s="43"/>
      <c r="C68" s="43"/>
      <c r="D68" s="43"/>
      <c r="E68" s="43"/>
      <c r="F68" s="76"/>
      <c r="G68" s="65" t="s">
        <v>23</v>
      </c>
      <c r="H68" s="66" t="s">
        <v>114</v>
      </c>
      <c r="I68" s="66" t="s">
        <v>172</v>
      </c>
      <c r="J68" s="66" t="s">
        <v>178</v>
      </c>
      <c r="K68" s="66"/>
      <c r="L68" s="67">
        <f>L70+L74</f>
        <v>637.30000000000007</v>
      </c>
      <c r="M68" s="67">
        <f>M70+M74</f>
        <v>637.30000000000007</v>
      </c>
      <c r="N68" s="61">
        <f t="shared" si="7"/>
        <v>100</v>
      </c>
    </row>
    <row r="69" spans="1:14">
      <c r="A69" s="63" t="s">
        <v>122</v>
      </c>
      <c r="B69" s="43"/>
      <c r="C69" s="43"/>
      <c r="D69" s="43"/>
      <c r="E69" s="43"/>
      <c r="F69" s="76"/>
      <c r="G69" s="65"/>
      <c r="H69" s="66"/>
      <c r="I69" s="66"/>
      <c r="J69" s="66"/>
      <c r="K69" s="66"/>
      <c r="L69" s="67"/>
      <c r="M69" s="67"/>
      <c r="N69" s="67"/>
    </row>
    <row r="70" spans="1:14">
      <c r="A70" s="63" t="s">
        <v>123</v>
      </c>
      <c r="B70" s="43"/>
      <c r="C70" s="43"/>
      <c r="D70" s="43"/>
      <c r="E70" s="43"/>
      <c r="F70" s="76"/>
      <c r="G70" s="65" t="s">
        <v>23</v>
      </c>
      <c r="H70" s="66" t="s">
        <v>114</v>
      </c>
      <c r="I70" s="66" t="s">
        <v>172</v>
      </c>
      <c r="J70" s="66" t="s">
        <v>178</v>
      </c>
      <c r="K70" s="66" t="s">
        <v>124</v>
      </c>
      <c r="L70" s="67">
        <v>554.20000000000005</v>
      </c>
      <c r="M70" s="67">
        <v>554.20000000000005</v>
      </c>
      <c r="N70" s="61">
        <f t="shared" si="7"/>
        <v>100</v>
      </c>
    </row>
    <row r="71" spans="1:14">
      <c r="A71" s="63" t="s">
        <v>125</v>
      </c>
      <c r="B71" s="64"/>
      <c r="C71" s="64"/>
      <c r="D71" s="64"/>
      <c r="E71" s="64"/>
      <c r="F71" s="65"/>
      <c r="G71" s="65" t="s">
        <v>23</v>
      </c>
      <c r="H71" s="66" t="s">
        <v>114</v>
      </c>
      <c r="I71" s="66" t="s">
        <v>172</v>
      </c>
      <c r="J71" s="66" t="s">
        <v>178</v>
      </c>
      <c r="K71" s="66" t="s">
        <v>126</v>
      </c>
      <c r="L71" s="67">
        <f>L72</f>
        <v>554.20000000000005</v>
      </c>
      <c r="M71" s="67">
        <f>M72</f>
        <v>554.20000000000005</v>
      </c>
      <c r="N71" s="61">
        <f t="shared" si="7"/>
        <v>100</v>
      </c>
    </row>
    <row r="72" spans="1:14">
      <c r="A72" s="68" t="s">
        <v>127</v>
      </c>
      <c r="B72" s="64"/>
      <c r="C72" s="64"/>
      <c r="D72" s="64"/>
      <c r="E72" s="64"/>
      <c r="F72" s="65"/>
      <c r="G72" s="74" t="s">
        <v>23</v>
      </c>
      <c r="H72" s="75" t="s">
        <v>114</v>
      </c>
      <c r="I72" s="75" t="s">
        <v>172</v>
      </c>
      <c r="J72" s="69" t="s">
        <v>178</v>
      </c>
      <c r="K72" s="69" t="s">
        <v>128</v>
      </c>
      <c r="L72" s="70">
        <v>554.20000000000005</v>
      </c>
      <c r="M72" s="70">
        <v>554.20000000000005</v>
      </c>
      <c r="N72" s="70">
        <f t="shared" si="7"/>
        <v>100</v>
      </c>
    </row>
    <row r="73" spans="1:14">
      <c r="A73" s="68" t="s">
        <v>137</v>
      </c>
      <c r="B73" s="64"/>
      <c r="C73" s="64"/>
      <c r="D73" s="64"/>
      <c r="E73" s="64"/>
      <c r="F73" s="65"/>
      <c r="G73" s="74" t="s">
        <v>23</v>
      </c>
      <c r="H73" s="75" t="s">
        <v>114</v>
      </c>
      <c r="I73" s="75" t="s">
        <v>172</v>
      </c>
      <c r="J73" s="69" t="s">
        <v>178</v>
      </c>
      <c r="K73" s="69" t="s">
        <v>138</v>
      </c>
      <c r="L73" s="67"/>
      <c r="M73" s="67"/>
      <c r="N73" s="67"/>
    </row>
    <row r="74" spans="1:14">
      <c r="A74" s="63" t="s">
        <v>139</v>
      </c>
      <c r="B74" s="43"/>
      <c r="C74" s="43"/>
      <c r="D74" s="43"/>
      <c r="E74" s="43"/>
      <c r="F74" s="76"/>
      <c r="G74" s="65" t="s">
        <v>23</v>
      </c>
      <c r="H74" s="72" t="s">
        <v>114</v>
      </c>
      <c r="I74" s="72" t="s">
        <v>172</v>
      </c>
      <c r="J74" s="66" t="s">
        <v>178</v>
      </c>
      <c r="K74" s="66" t="s">
        <v>140</v>
      </c>
      <c r="L74" s="67">
        <v>83.1</v>
      </c>
      <c r="M74" s="67">
        <v>83.1</v>
      </c>
      <c r="N74" s="61">
        <f t="shared" si="7"/>
        <v>100</v>
      </c>
    </row>
    <row r="75" spans="1:14">
      <c r="A75" s="63" t="s">
        <v>141</v>
      </c>
      <c r="B75" s="64"/>
      <c r="C75" s="64"/>
      <c r="D75" s="64"/>
      <c r="E75" s="64"/>
      <c r="F75" s="65"/>
      <c r="G75" s="65" t="s">
        <v>23</v>
      </c>
      <c r="H75" s="72" t="s">
        <v>114</v>
      </c>
      <c r="I75" s="72" t="s">
        <v>172</v>
      </c>
      <c r="J75" s="66" t="s">
        <v>178</v>
      </c>
      <c r="K75" s="66" t="s">
        <v>142</v>
      </c>
      <c r="L75" s="67">
        <f>L77</f>
        <v>83.1</v>
      </c>
      <c r="M75" s="67">
        <f>M77</f>
        <v>83.1</v>
      </c>
      <c r="N75" s="61">
        <f t="shared" si="7"/>
        <v>100</v>
      </c>
    </row>
    <row r="76" spans="1:14">
      <c r="A76" s="68" t="s">
        <v>143</v>
      </c>
      <c r="B76" s="64"/>
      <c r="C76" s="64"/>
      <c r="D76" s="64"/>
      <c r="E76" s="64"/>
      <c r="F76" s="65"/>
      <c r="G76" s="74" t="s">
        <v>23</v>
      </c>
      <c r="H76" s="75" t="s">
        <v>114</v>
      </c>
      <c r="I76" s="75" t="s">
        <v>172</v>
      </c>
      <c r="J76" s="69" t="s">
        <v>178</v>
      </c>
      <c r="K76" s="69" t="s">
        <v>144</v>
      </c>
      <c r="L76" s="67"/>
      <c r="M76" s="67"/>
      <c r="N76" s="67"/>
    </row>
    <row r="77" spans="1:14">
      <c r="A77" s="68" t="s">
        <v>147</v>
      </c>
      <c r="B77" s="18"/>
      <c r="C77" s="18"/>
      <c r="D77" s="18"/>
      <c r="E77" s="18"/>
      <c r="F77" s="24"/>
      <c r="G77" s="24" t="s">
        <v>23</v>
      </c>
      <c r="H77" s="75" t="s">
        <v>114</v>
      </c>
      <c r="I77" s="75" t="s">
        <v>172</v>
      </c>
      <c r="J77" s="69" t="s">
        <v>178</v>
      </c>
      <c r="K77" s="69" t="s">
        <v>148</v>
      </c>
      <c r="L77" s="70">
        <v>83.1</v>
      </c>
      <c r="M77" s="70">
        <v>83.1</v>
      </c>
      <c r="N77" s="70">
        <f t="shared" si="7"/>
        <v>100</v>
      </c>
    </row>
    <row r="78" spans="1:14">
      <c r="A78" s="63" t="s">
        <v>179</v>
      </c>
      <c r="B78" s="43"/>
      <c r="C78" s="43"/>
      <c r="D78" s="43"/>
      <c r="E78" s="43"/>
      <c r="F78" s="76"/>
      <c r="G78" s="76"/>
      <c r="H78" s="66"/>
      <c r="I78" s="66"/>
      <c r="J78" s="66"/>
      <c r="K78" s="66"/>
      <c r="L78" s="67"/>
      <c r="M78" s="67"/>
      <c r="N78" s="67"/>
    </row>
    <row r="79" spans="1:14">
      <c r="A79" s="63" t="s">
        <v>180</v>
      </c>
      <c r="B79" s="43"/>
      <c r="C79" s="43"/>
      <c r="D79" s="43"/>
      <c r="E79" s="43"/>
      <c r="F79" s="76"/>
      <c r="G79" s="77" t="s">
        <v>23</v>
      </c>
      <c r="H79" s="66" t="s">
        <v>114</v>
      </c>
      <c r="I79" s="66" t="s">
        <v>172</v>
      </c>
      <c r="J79" s="66" t="s">
        <v>181</v>
      </c>
      <c r="K79" s="66"/>
      <c r="L79" s="67">
        <f>L81+L85</f>
        <v>89.199999999999989</v>
      </c>
      <c r="M79" s="67">
        <f>M81+M85</f>
        <v>89.199999999999989</v>
      </c>
      <c r="N79" s="61">
        <f t="shared" si="7"/>
        <v>100</v>
      </c>
    </row>
    <row r="80" spans="1:14">
      <c r="A80" s="63" t="s">
        <v>122</v>
      </c>
      <c r="B80" s="43"/>
      <c r="C80" s="43"/>
      <c r="D80" s="43"/>
      <c r="E80" s="43"/>
      <c r="F80" s="76"/>
      <c r="G80" s="77"/>
      <c r="H80" s="66"/>
      <c r="I80" s="66"/>
      <c r="J80" s="66"/>
      <c r="K80" s="66"/>
      <c r="L80" s="67"/>
      <c r="M80" s="67"/>
      <c r="N80" s="67"/>
    </row>
    <row r="81" spans="1:14">
      <c r="A81" s="63" t="s">
        <v>123</v>
      </c>
      <c r="B81" s="43"/>
      <c r="C81" s="43"/>
      <c r="D81" s="43"/>
      <c r="E81" s="43"/>
      <c r="F81" s="76"/>
      <c r="G81" s="77" t="s">
        <v>23</v>
      </c>
      <c r="H81" s="66" t="s">
        <v>114</v>
      </c>
      <c r="I81" s="66" t="s">
        <v>172</v>
      </c>
      <c r="J81" s="66" t="s">
        <v>181</v>
      </c>
      <c r="K81" s="66" t="s">
        <v>124</v>
      </c>
      <c r="L81" s="67">
        <v>77.599999999999994</v>
      </c>
      <c r="M81" s="67">
        <v>77.599999999999994</v>
      </c>
      <c r="N81" s="61">
        <f t="shared" si="7"/>
        <v>100</v>
      </c>
    </row>
    <row r="82" spans="1:14">
      <c r="A82" s="63" t="s">
        <v>125</v>
      </c>
      <c r="B82" s="43"/>
      <c r="C82" s="43"/>
      <c r="D82" s="43"/>
      <c r="E82" s="43"/>
      <c r="F82" s="76"/>
      <c r="G82" s="77" t="s">
        <v>23</v>
      </c>
      <c r="H82" s="66" t="s">
        <v>114</v>
      </c>
      <c r="I82" s="66" t="s">
        <v>172</v>
      </c>
      <c r="J82" s="66" t="s">
        <v>181</v>
      </c>
      <c r="K82" s="66" t="s">
        <v>126</v>
      </c>
      <c r="L82" s="67">
        <f>L83</f>
        <v>77.599999999999994</v>
      </c>
      <c r="M82" s="67">
        <f>M83</f>
        <v>77.599999999999994</v>
      </c>
      <c r="N82" s="61">
        <f t="shared" si="7"/>
        <v>100</v>
      </c>
    </row>
    <row r="83" spans="1:14">
      <c r="A83" s="68" t="s">
        <v>127</v>
      </c>
      <c r="B83" s="43"/>
      <c r="C83" s="43"/>
      <c r="D83" s="43"/>
      <c r="E83" s="43"/>
      <c r="F83" s="76"/>
      <c r="G83" s="78" t="s">
        <v>23</v>
      </c>
      <c r="H83" s="69" t="s">
        <v>114</v>
      </c>
      <c r="I83" s="69" t="s">
        <v>172</v>
      </c>
      <c r="J83" s="69" t="s">
        <v>181</v>
      </c>
      <c r="K83" s="69" t="s">
        <v>128</v>
      </c>
      <c r="L83" s="70">
        <v>77.599999999999994</v>
      </c>
      <c r="M83" s="70">
        <v>77.599999999999994</v>
      </c>
      <c r="N83" s="70">
        <f t="shared" si="7"/>
        <v>100</v>
      </c>
    </row>
    <row r="84" spans="1:14">
      <c r="A84" s="68" t="s">
        <v>137</v>
      </c>
      <c r="B84" s="43"/>
      <c r="C84" s="43"/>
      <c r="D84" s="43"/>
      <c r="E84" s="43"/>
      <c r="F84" s="76"/>
      <c r="G84" s="78" t="s">
        <v>23</v>
      </c>
      <c r="H84" s="69" t="s">
        <v>114</v>
      </c>
      <c r="I84" s="69" t="s">
        <v>172</v>
      </c>
      <c r="J84" s="69" t="s">
        <v>181</v>
      </c>
      <c r="K84" s="69" t="s">
        <v>138</v>
      </c>
      <c r="L84" s="67"/>
      <c r="M84" s="67"/>
      <c r="N84" s="67"/>
    </row>
    <row r="85" spans="1:14">
      <c r="A85" s="63" t="s">
        <v>139</v>
      </c>
      <c r="B85" s="43"/>
      <c r="C85" s="43"/>
      <c r="D85" s="43"/>
      <c r="E85" s="43"/>
      <c r="F85" s="76"/>
      <c r="G85" s="77" t="s">
        <v>23</v>
      </c>
      <c r="H85" s="66" t="s">
        <v>114</v>
      </c>
      <c r="I85" s="66" t="s">
        <v>172</v>
      </c>
      <c r="J85" s="66" t="s">
        <v>181</v>
      </c>
      <c r="K85" s="66" t="s">
        <v>140</v>
      </c>
      <c r="L85" s="67">
        <v>11.6</v>
      </c>
      <c r="M85" s="67">
        <v>11.6</v>
      </c>
      <c r="N85" s="61">
        <f t="shared" si="7"/>
        <v>100</v>
      </c>
    </row>
    <row r="86" spans="1:14">
      <c r="A86" s="63" t="s">
        <v>141</v>
      </c>
      <c r="B86" s="43"/>
      <c r="C86" s="43"/>
      <c r="D86" s="43"/>
      <c r="E86" s="43"/>
      <c r="F86" s="76"/>
      <c r="G86" s="77" t="s">
        <v>23</v>
      </c>
      <c r="H86" s="66" t="s">
        <v>114</v>
      </c>
      <c r="I86" s="66" t="s">
        <v>172</v>
      </c>
      <c r="J86" s="66" t="s">
        <v>181</v>
      </c>
      <c r="K86" s="66" t="s">
        <v>142</v>
      </c>
      <c r="L86" s="67">
        <f>L88</f>
        <v>11.6</v>
      </c>
      <c r="M86" s="67">
        <f>M88</f>
        <v>11.6</v>
      </c>
      <c r="N86" s="61">
        <f t="shared" si="7"/>
        <v>100</v>
      </c>
    </row>
    <row r="87" spans="1:14">
      <c r="A87" s="68" t="s">
        <v>143</v>
      </c>
      <c r="B87" s="43"/>
      <c r="C87" s="43"/>
      <c r="D87" s="43"/>
      <c r="E87" s="43"/>
      <c r="F87" s="76"/>
      <c r="G87" s="78" t="s">
        <v>23</v>
      </c>
      <c r="H87" s="69" t="s">
        <v>114</v>
      </c>
      <c r="I87" s="69" t="s">
        <v>172</v>
      </c>
      <c r="J87" s="69" t="s">
        <v>181</v>
      </c>
      <c r="K87" s="69" t="s">
        <v>144</v>
      </c>
      <c r="L87" s="67"/>
      <c r="M87" s="67"/>
      <c r="N87" s="67"/>
    </row>
    <row r="88" spans="1:14">
      <c r="A88" s="68" t="s">
        <v>147</v>
      </c>
      <c r="B88" s="43"/>
      <c r="C88" s="43"/>
      <c r="D88" s="43"/>
      <c r="E88" s="43"/>
      <c r="F88" s="76"/>
      <c r="G88" s="78" t="s">
        <v>23</v>
      </c>
      <c r="H88" s="69" t="s">
        <v>114</v>
      </c>
      <c r="I88" s="69" t="s">
        <v>172</v>
      </c>
      <c r="J88" s="69" t="s">
        <v>181</v>
      </c>
      <c r="K88" s="69" t="s">
        <v>148</v>
      </c>
      <c r="L88" s="70">
        <v>11.6</v>
      </c>
      <c r="M88" s="70">
        <v>11.6</v>
      </c>
      <c r="N88" s="70">
        <f t="shared" si="7"/>
        <v>100</v>
      </c>
    </row>
    <row r="89" spans="1:14">
      <c r="A89" s="63" t="s">
        <v>182</v>
      </c>
      <c r="B89" s="43"/>
      <c r="C89" s="43"/>
      <c r="D89" s="43"/>
      <c r="E89" s="43"/>
      <c r="F89" s="76"/>
      <c r="G89" s="76"/>
      <c r="H89" s="72"/>
      <c r="I89" s="72"/>
      <c r="J89" s="72"/>
      <c r="K89" s="72"/>
      <c r="L89" s="73"/>
      <c r="M89" s="73"/>
      <c r="N89" s="73"/>
    </row>
    <row r="90" spans="1:14">
      <c r="A90" s="63" t="s">
        <v>183</v>
      </c>
      <c r="B90" s="43"/>
      <c r="C90" s="43"/>
      <c r="D90" s="43"/>
      <c r="E90" s="43"/>
      <c r="F90" s="76"/>
      <c r="G90" s="77" t="s">
        <v>23</v>
      </c>
      <c r="H90" s="79" t="s">
        <v>114</v>
      </c>
      <c r="I90" s="79" t="s">
        <v>172</v>
      </c>
      <c r="J90" s="79" t="s">
        <v>184</v>
      </c>
      <c r="K90" s="79"/>
      <c r="L90" s="80">
        <f>L92+L96</f>
        <v>637.30000000000007</v>
      </c>
      <c r="M90" s="80">
        <f>M92+M96</f>
        <v>637.30000000000007</v>
      </c>
      <c r="N90" s="61">
        <f t="shared" si="7"/>
        <v>100</v>
      </c>
    </row>
    <row r="91" spans="1:14">
      <c r="A91" s="63" t="s">
        <v>122</v>
      </c>
      <c r="B91" s="43"/>
      <c r="C91" s="43"/>
      <c r="D91" s="43"/>
      <c r="E91" s="43"/>
      <c r="F91" s="76"/>
      <c r="G91" s="77"/>
      <c r="H91" s="79"/>
      <c r="I91" s="79"/>
      <c r="J91" s="79"/>
      <c r="K91" s="79"/>
      <c r="L91" s="80"/>
      <c r="M91" s="80"/>
      <c r="N91" s="80"/>
    </row>
    <row r="92" spans="1:14">
      <c r="A92" s="63" t="s">
        <v>123</v>
      </c>
      <c r="B92" s="43"/>
      <c r="C92" s="43"/>
      <c r="D92" s="43"/>
      <c r="E92" s="43"/>
      <c r="F92" s="76"/>
      <c r="G92" s="77" t="s">
        <v>23</v>
      </c>
      <c r="H92" s="79" t="s">
        <v>114</v>
      </c>
      <c r="I92" s="79" t="s">
        <v>172</v>
      </c>
      <c r="J92" s="79" t="s">
        <v>184</v>
      </c>
      <c r="K92" s="66" t="s">
        <v>124</v>
      </c>
      <c r="L92" s="80">
        <v>554.20000000000005</v>
      </c>
      <c r="M92" s="80">
        <v>554.20000000000005</v>
      </c>
      <c r="N92" s="61">
        <f t="shared" si="7"/>
        <v>100</v>
      </c>
    </row>
    <row r="93" spans="1:14">
      <c r="A93" s="63" t="s">
        <v>125</v>
      </c>
      <c r="B93" s="43"/>
      <c r="C93" s="43"/>
      <c r="D93" s="43"/>
      <c r="E93" s="43"/>
      <c r="F93" s="76"/>
      <c r="G93" s="77" t="s">
        <v>23</v>
      </c>
      <c r="H93" s="79" t="s">
        <v>114</v>
      </c>
      <c r="I93" s="79" t="s">
        <v>172</v>
      </c>
      <c r="J93" s="79" t="s">
        <v>184</v>
      </c>
      <c r="K93" s="66" t="s">
        <v>126</v>
      </c>
      <c r="L93" s="80">
        <f>L94</f>
        <v>554.20000000000005</v>
      </c>
      <c r="M93" s="80">
        <f>M94</f>
        <v>554.20000000000005</v>
      </c>
      <c r="N93" s="61">
        <f t="shared" si="7"/>
        <v>100</v>
      </c>
    </row>
    <row r="94" spans="1:14">
      <c r="A94" s="68" t="s">
        <v>127</v>
      </c>
      <c r="B94" s="43"/>
      <c r="C94" s="43"/>
      <c r="D94" s="43"/>
      <c r="E94" s="43"/>
      <c r="F94" s="76"/>
      <c r="G94" s="78" t="s">
        <v>23</v>
      </c>
      <c r="H94" s="75" t="s">
        <v>114</v>
      </c>
      <c r="I94" s="75" t="s">
        <v>172</v>
      </c>
      <c r="J94" s="81" t="s">
        <v>184</v>
      </c>
      <c r="K94" s="69" t="s">
        <v>128</v>
      </c>
      <c r="L94" s="82">
        <v>554.20000000000005</v>
      </c>
      <c r="M94" s="82">
        <v>554.20000000000005</v>
      </c>
      <c r="N94" s="70">
        <f t="shared" si="7"/>
        <v>100</v>
      </c>
    </row>
    <row r="95" spans="1:14">
      <c r="A95" s="68" t="s">
        <v>137</v>
      </c>
      <c r="B95" s="43"/>
      <c r="C95" s="43"/>
      <c r="D95" s="43"/>
      <c r="E95" s="43"/>
      <c r="F95" s="76"/>
      <c r="G95" s="78" t="s">
        <v>23</v>
      </c>
      <c r="H95" s="75" t="s">
        <v>114</v>
      </c>
      <c r="I95" s="75" t="s">
        <v>172</v>
      </c>
      <c r="J95" s="81" t="s">
        <v>184</v>
      </c>
      <c r="K95" s="69" t="s">
        <v>138</v>
      </c>
      <c r="L95" s="80"/>
      <c r="M95" s="80"/>
      <c r="N95" s="80"/>
    </row>
    <row r="96" spans="1:14">
      <c r="A96" s="63" t="s">
        <v>139</v>
      </c>
      <c r="B96" s="43"/>
      <c r="C96" s="43"/>
      <c r="D96" s="43"/>
      <c r="E96" s="43"/>
      <c r="F96" s="76"/>
      <c r="G96" s="77" t="s">
        <v>23</v>
      </c>
      <c r="H96" s="72" t="s">
        <v>114</v>
      </c>
      <c r="I96" s="72" t="s">
        <v>172</v>
      </c>
      <c r="J96" s="79" t="s">
        <v>184</v>
      </c>
      <c r="K96" s="66" t="s">
        <v>140</v>
      </c>
      <c r="L96" s="80">
        <v>83.1</v>
      </c>
      <c r="M96" s="80">
        <v>83.1</v>
      </c>
      <c r="N96" s="61">
        <f t="shared" si="7"/>
        <v>100</v>
      </c>
    </row>
    <row r="97" spans="1:14">
      <c r="A97" s="63" t="s">
        <v>141</v>
      </c>
      <c r="B97" s="43"/>
      <c r="C97" s="43"/>
      <c r="D97" s="43"/>
      <c r="E97" s="43"/>
      <c r="F97" s="76"/>
      <c r="G97" s="77" t="s">
        <v>23</v>
      </c>
      <c r="H97" s="72" t="s">
        <v>114</v>
      </c>
      <c r="I97" s="72" t="s">
        <v>172</v>
      </c>
      <c r="J97" s="79" t="s">
        <v>184</v>
      </c>
      <c r="K97" s="66" t="s">
        <v>142</v>
      </c>
      <c r="L97" s="80">
        <f>L99</f>
        <v>83.1</v>
      </c>
      <c r="M97" s="80">
        <f>M99</f>
        <v>83.1</v>
      </c>
      <c r="N97" s="61">
        <f t="shared" si="7"/>
        <v>100</v>
      </c>
    </row>
    <row r="98" spans="1:14">
      <c r="A98" s="68" t="s">
        <v>143</v>
      </c>
      <c r="B98" s="43"/>
      <c r="C98" s="43"/>
      <c r="D98" s="43"/>
      <c r="E98" s="43"/>
      <c r="F98" s="76"/>
      <c r="G98" s="78" t="s">
        <v>23</v>
      </c>
      <c r="H98" s="75" t="s">
        <v>114</v>
      </c>
      <c r="I98" s="75" t="s">
        <v>172</v>
      </c>
      <c r="J98" s="81" t="s">
        <v>184</v>
      </c>
      <c r="K98" s="69" t="s">
        <v>144</v>
      </c>
      <c r="L98" s="80"/>
      <c r="M98" s="80"/>
      <c r="N98" s="80"/>
    </row>
    <row r="99" spans="1:14">
      <c r="A99" s="68" t="s">
        <v>147</v>
      </c>
      <c r="B99" s="18"/>
      <c r="C99" s="18"/>
      <c r="D99" s="18"/>
      <c r="E99" s="18"/>
      <c r="F99" s="24"/>
      <c r="G99" s="24" t="s">
        <v>23</v>
      </c>
      <c r="H99" s="75" t="s">
        <v>114</v>
      </c>
      <c r="I99" s="75" t="s">
        <v>172</v>
      </c>
      <c r="J99" s="81" t="s">
        <v>184</v>
      </c>
      <c r="K99" s="69" t="s">
        <v>148</v>
      </c>
      <c r="L99" s="82">
        <v>83.1</v>
      </c>
      <c r="M99" s="82">
        <v>83.1</v>
      </c>
      <c r="N99" s="70">
        <f t="shared" si="7"/>
        <v>100</v>
      </c>
    </row>
    <row r="100" spans="1:14">
      <c r="A100" s="83" t="s">
        <v>185</v>
      </c>
      <c r="B100" s="43"/>
      <c r="C100" s="43"/>
      <c r="D100" s="43"/>
      <c r="E100" s="43"/>
      <c r="F100" s="76"/>
      <c r="G100" s="84"/>
      <c r="H100" s="75"/>
      <c r="I100" s="75"/>
      <c r="J100" s="75"/>
      <c r="K100" s="75"/>
      <c r="L100" s="27"/>
      <c r="M100" s="27"/>
      <c r="N100" s="27"/>
    </row>
    <row r="101" spans="1:14">
      <c r="A101" s="83" t="s">
        <v>186</v>
      </c>
      <c r="B101" s="43"/>
      <c r="C101" s="43"/>
      <c r="D101" s="43"/>
      <c r="E101" s="43"/>
      <c r="F101" s="76"/>
      <c r="G101" s="72" t="s">
        <v>23</v>
      </c>
      <c r="H101" s="72" t="s">
        <v>114</v>
      </c>
      <c r="I101" s="72" t="s">
        <v>172</v>
      </c>
      <c r="J101" s="72" t="s">
        <v>187</v>
      </c>
      <c r="K101" s="72"/>
      <c r="L101" s="73">
        <f t="shared" ref="L101:M101" si="8">L102</f>
        <v>63.2</v>
      </c>
      <c r="M101" s="73">
        <f t="shared" si="8"/>
        <v>63.2</v>
      </c>
      <c r="N101" s="61">
        <f t="shared" si="7"/>
        <v>100</v>
      </c>
    </row>
    <row r="102" spans="1:14">
      <c r="A102" s="83" t="s">
        <v>188</v>
      </c>
      <c r="B102" s="43"/>
      <c r="C102" s="43"/>
      <c r="D102" s="43"/>
      <c r="E102" s="43"/>
      <c r="F102" s="76"/>
      <c r="G102" s="72" t="s">
        <v>23</v>
      </c>
      <c r="H102" s="72" t="s">
        <v>114</v>
      </c>
      <c r="I102" s="72" t="s">
        <v>172</v>
      </c>
      <c r="J102" s="72" t="s">
        <v>187</v>
      </c>
      <c r="K102" s="72" t="s">
        <v>189</v>
      </c>
      <c r="L102" s="73">
        <f>L103</f>
        <v>63.2</v>
      </c>
      <c r="M102" s="73">
        <f>M103</f>
        <v>63.2</v>
      </c>
      <c r="N102" s="61">
        <f t="shared" si="7"/>
        <v>100</v>
      </c>
    </row>
    <row r="103" spans="1:14">
      <c r="A103" s="83" t="s">
        <v>190</v>
      </c>
      <c r="B103" s="43"/>
      <c r="C103" s="43"/>
      <c r="D103" s="43"/>
      <c r="E103" s="43"/>
      <c r="F103" s="76"/>
      <c r="G103" s="72" t="s">
        <v>23</v>
      </c>
      <c r="H103" s="72" t="s">
        <v>114</v>
      </c>
      <c r="I103" s="72" t="s">
        <v>172</v>
      </c>
      <c r="J103" s="72" t="s">
        <v>187</v>
      </c>
      <c r="K103" s="72" t="s">
        <v>191</v>
      </c>
      <c r="L103" s="73">
        <f t="shared" ref="L103:M103" si="9">L104</f>
        <v>63.2</v>
      </c>
      <c r="M103" s="73">
        <f t="shared" si="9"/>
        <v>63.2</v>
      </c>
      <c r="N103" s="61">
        <f t="shared" si="7"/>
        <v>100</v>
      </c>
    </row>
    <row r="104" spans="1:14">
      <c r="A104" s="16" t="s">
        <v>190</v>
      </c>
      <c r="B104" s="43"/>
      <c r="C104" s="43"/>
      <c r="D104" s="43"/>
      <c r="E104" s="43"/>
      <c r="F104" s="76"/>
      <c r="G104" s="75" t="s">
        <v>23</v>
      </c>
      <c r="H104" s="75" t="s">
        <v>114</v>
      </c>
      <c r="I104" s="75" t="s">
        <v>172</v>
      </c>
      <c r="J104" s="75" t="s">
        <v>187</v>
      </c>
      <c r="K104" s="75" t="s">
        <v>191</v>
      </c>
      <c r="L104" s="27">
        <v>63.2</v>
      </c>
      <c r="M104" s="27">
        <v>63.2</v>
      </c>
      <c r="N104" s="70">
        <f t="shared" si="7"/>
        <v>100</v>
      </c>
    </row>
    <row r="105" spans="1:14">
      <c r="A105" s="63" t="s">
        <v>192</v>
      </c>
      <c r="B105" s="43"/>
      <c r="C105" s="43"/>
      <c r="D105" s="43"/>
      <c r="E105" s="43"/>
      <c r="F105" s="76"/>
      <c r="G105" s="84"/>
      <c r="H105" s="75"/>
      <c r="I105" s="75"/>
      <c r="J105" s="75"/>
      <c r="K105" s="75"/>
      <c r="L105" s="27"/>
      <c r="M105" s="27"/>
      <c r="N105" s="27"/>
    </row>
    <row r="106" spans="1:14">
      <c r="A106" s="63" t="s">
        <v>193</v>
      </c>
      <c r="B106" s="43"/>
      <c r="C106" s="43"/>
      <c r="D106" s="43"/>
      <c r="E106" s="43"/>
      <c r="F106" s="76"/>
      <c r="G106" s="72" t="s">
        <v>23</v>
      </c>
      <c r="H106" s="72" t="s">
        <v>114</v>
      </c>
      <c r="I106" s="72" t="s">
        <v>172</v>
      </c>
      <c r="J106" s="72" t="s">
        <v>194</v>
      </c>
      <c r="K106" s="66"/>
      <c r="L106" s="73">
        <f>L107</f>
        <v>0.7</v>
      </c>
      <c r="M106" s="73">
        <f t="shared" ref="M106:M108" si="10">M107</f>
        <v>0.7</v>
      </c>
      <c r="N106" s="61">
        <f t="shared" si="7"/>
        <v>100</v>
      </c>
    </row>
    <row r="107" spans="1:14">
      <c r="A107" s="63" t="s">
        <v>139</v>
      </c>
      <c r="B107" s="43"/>
      <c r="C107" s="43"/>
      <c r="D107" s="43"/>
      <c r="E107" s="43"/>
      <c r="F107" s="76"/>
      <c r="G107" s="72" t="s">
        <v>23</v>
      </c>
      <c r="H107" s="72" t="s">
        <v>114</v>
      </c>
      <c r="I107" s="72" t="s">
        <v>172</v>
      </c>
      <c r="J107" s="72" t="s">
        <v>194</v>
      </c>
      <c r="K107" s="66" t="s">
        <v>140</v>
      </c>
      <c r="L107" s="73">
        <f>L108</f>
        <v>0.7</v>
      </c>
      <c r="M107" s="73">
        <f t="shared" si="10"/>
        <v>0.7</v>
      </c>
      <c r="N107" s="61">
        <f t="shared" si="7"/>
        <v>100</v>
      </c>
    </row>
    <row r="108" spans="1:14">
      <c r="A108" s="63" t="s">
        <v>141</v>
      </c>
      <c r="B108" s="43"/>
      <c r="C108" s="43"/>
      <c r="D108" s="43"/>
      <c r="E108" s="43"/>
      <c r="F108" s="76"/>
      <c r="G108" s="72" t="s">
        <v>23</v>
      </c>
      <c r="H108" s="72" t="s">
        <v>114</v>
      </c>
      <c r="I108" s="72" t="s">
        <v>172</v>
      </c>
      <c r="J108" s="72" t="s">
        <v>194</v>
      </c>
      <c r="K108" s="66" t="s">
        <v>142</v>
      </c>
      <c r="L108" s="73">
        <f>L109</f>
        <v>0.7</v>
      </c>
      <c r="M108" s="73">
        <f t="shared" si="10"/>
        <v>0.7</v>
      </c>
      <c r="N108" s="61">
        <f t="shared" si="7"/>
        <v>100</v>
      </c>
    </row>
    <row r="109" spans="1:14">
      <c r="A109" s="68" t="s">
        <v>147</v>
      </c>
      <c r="B109" s="43"/>
      <c r="C109" s="43"/>
      <c r="D109" s="43"/>
      <c r="E109" s="43"/>
      <c r="F109" s="76"/>
      <c r="G109" s="75" t="s">
        <v>23</v>
      </c>
      <c r="H109" s="75" t="s">
        <v>114</v>
      </c>
      <c r="I109" s="75" t="s">
        <v>172</v>
      </c>
      <c r="J109" s="75" t="s">
        <v>194</v>
      </c>
      <c r="K109" s="69" t="s">
        <v>148</v>
      </c>
      <c r="L109" s="27">
        <v>0.7</v>
      </c>
      <c r="M109" s="27">
        <v>0.7</v>
      </c>
      <c r="N109" s="70">
        <f t="shared" si="7"/>
        <v>100</v>
      </c>
    </row>
    <row r="110" spans="1:14">
      <c r="A110" s="83" t="s">
        <v>195</v>
      </c>
      <c r="B110" s="43"/>
      <c r="C110" s="43"/>
      <c r="D110" s="43"/>
      <c r="E110" s="43"/>
      <c r="F110" s="76"/>
      <c r="G110" s="84"/>
      <c r="H110" s="75"/>
      <c r="I110" s="75"/>
      <c r="J110" s="75"/>
      <c r="K110" s="75"/>
      <c r="L110" s="27"/>
      <c r="M110" s="27"/>
      <c r="N110" s="27"/>
    </row>
    <row r="111" spans="1:14">
      <c r="A111" s="83" t="s">
        <v>196</v>
      </c>
      <c r="B111" s="43"/>
      <c r="C111" s="43"/>
      <c r="D111" s="43"/>
      <c r="E111" s="43"/>
      <c r="F111" s="76"/>
      <c r="G111" s="84"/>
      <c r="H111" s="75"/>
      <c r="I111" s="75"/>
      <c r="J111" s="75"/>
      <c r="K111" s="75"/>
      <c r="L111" s="27"/>
      <c r="M111" s="27"/>
      <c r="N111" s="27"/>
    </row>
    <row r="112" spans="1:14">
      <c r="A112" s="83" t="s">
        <v>197</v>
      </c>
      <c r="B112" s="43"/>
      <c r="C112" s="43"/>
      <c r="D112" s="43"/>
      <c r="E112" s="43"/>
      <c r="F112" s="76"/>
      <c r="G112" s="85" t="s">
        <v>23</v>
      </c>
      <c r="H112" s="72" t="s">
        <v>114</v>
      </c>
      <c r="I112" s="72" t="s">
        <v>172</v>
      </c>
      <c r="J112" s="72" t="s">
        <v>25</v>
      </c>
      <c r="K112" s="72"/>
      <c r="L112" s="73">
        <f>L113</f>
        <v>1</v>
      </c>
      <c r="M112" s="73">
        <f>M113</f>
        <v>1</v>
      </c>
      <c r="N112" s="61">
        <f t="shared" ref="N112:N114" si="11">M112/L112*100</f>
        <v>100</v>
      </c>
    </row>
    <row r="113" spans="1:14">
      <c r="A113" s="63" t="s">
        <v>139</v>
      </c>
      <c r="B113" s="43"/>
      <c r="C113" s="43"/>
      <c r="D113" s="43"/>
      <c r="E113" s="43"/>
      <c r="F113" s="76"/>
      <c r="G113" s="85" t="s">
        <v>23</v>
      </c>
      <c r="H113" s="72" t="s">
        <v>114</v>
      </c>
      <c r="I113" s="72" t="s">
        <v>172</v>
      </c>
      <c r="J113" s="72" t="s">
        <v>25</v>
      </c>
      <c r="K113" s="72" t="s">
        <v>140</v>
      </c>
      <c r="L113" s="73">
        <f>L114</f>
        <v>1</v>
      </c>
      <c r="M113" s="73">
        <f>M114</f>
        <v>1</v>
      </c>
      <c r="N113" s="61">
        <f t="shared" si="11"/>
        <v>100</v>
      </c>
    </row>
    <row r="114" spans="1:14">
      <c r="A114" s="63" t="s">
        <v>141</v>
      </c>
      <c r="B114" s="43"/>
      <c r="C114" s="43"/>
      <c r="D114" s="43"/>
      <c r="E114" s="43"/>
      <c r="F114" s="76"/>
      <c r="G114" s="85" t="s">
        <v>23</v>
      </c>
      <c r="H114" s="72" t="s">
        <v>114</v>
      </c>
      <c r="I114" s="72" t="s">
        <v>172</v>
      </c>
      <c r="J114" s="72" t="s">
        <v>25</v>
      </c>
      <c r="K114" s="72" t="s">
        <v>142</v>
      </c>
      <c r="L114" s="73">
        <f>L116</f>
        <v>1</v>
      </c>
      <c r="M114" s="73">
        <f>M116</f>
        <v>1</v>
      </c>
      <c r="N114" s="61">
        <f t="shared" si="11"/>
        <v>100</v>
      </c>
    </row>
    <row r="115" spans="1:14">
      <c r="A115" s="68" t="s">
        <v>143</v>
      </c>
      <c r="B115" s="43"/>
      <c r="C115" s="43"/>
      <c r="D115" s="43"/>
      <c r="E115" s="43"/>
      <c r="F115" s="76"/>
      <c r="G115" s="84" t="s">
        <v>23</v>
      </c>
      <c r="H115" s="75" t="s">
        <v>114</v>
      </c>
      <c r="I115" s="75" t="s">
        <v>172</v>
      </c>
      <c r="J115" s="75" t="s">
        <v>25</v>
      </c>
      <c r="K115" s="75" t="s">
        <v>144</v>
      </c>
      <c r="L115" s="27"/>
      <c r="M115" s="27"/>
      <c r="N115" s="27"/>
    </row>
    <row r="116" spans="1:14">
      <c r="A116" s="68" t="s">
        <v>147</v>
      </c>
      <c r="B116" s="43"/>
      <c r="C116" s="43"/>
      <c r="D116" s="43"/>
      <c r="E116" s="43"/>
      <c r="F116" s="76"/>
      <c r="G116" s="84" t="s">
        <v>23</v>
      </c>
      <c r="H116" s="75" t="s">
        <v>114</v>
      </c>
      <c r="I116" s="75" t="s">
        <v>172</v>
      </c>
      <c r="J116" s="75" t="s">
        <v>25</v>
      </c>
      <c r="K116" s="75" t="s">
        <v>148</v>
      </c>
      <c r="L116" s="27">
        <v>1</v>
      </c>
      <c r="M116" s="27">
        <v>1</v>
      </c>
      <c r="N116" s="70">
        <f t="shared" ref="N116" si="12">M116/L116*100</f>
        <v>100</v>
      </c>
    </row>
    <row r="117" spans="1:14">
      <c r="A117" s="63" t="s">
        <v>198</v>
      </c>
      <c r="B117" s="43"/>
      <c r="C117" s="43"/>
      <c r="D117" s="43"/>
      <c r="E117" s="43"/>
      <c r="F117" s="76"/>
      <c r="G117" s="85"/>
      <c r="H117" s="75"/>
      <c r="I117" s="75"/>
      <c r="J117" s="75"/>
      <c r="K117" s="75"/>
      <c r="L117" s="27"/>
      <c r="M117" s="27"/>
      <c r="N117" s="27"/>
    </row>
    <row r="118" spans="1:14">
      <c r="A118" s="83" t="s">
        <v>199</v>
      </c>
      <c r="B118" s="43"/>
      <c r="C118" s="43"/>
      <c r="D118" s="43"/>
      <c r="E118" s="43"/>
      <c r="F118" s="76"/>
      <c r="G118" s="85" t="s">
        <v>23</v>
      </c>
      <c r="H118" s="72" t="s">
        <v>114</v>
      </c>
      <c r="I118" s="72" t="s">
        <v>172</v>
      </c>
      <c r="J118" s="72" t="s">
        <v>31</v>
      </c>
      <c r="K118" s="72"/>
      <c r="L118" s="73">
        <f>L119</f>
        <v>12</v>
      </c>
      <c r="M118" s="73">
        <f>M119</f>
        <v>11.9</v>
      </c>
      <c r="N118" s="61">
        <f t="shared" ref="N118:N120" si="13">M118/L118*100</f>
        <v>99.166666666666671</v>
      </c>
    </row>
    <row r="119" spans="1:14">
      <c r="A119" s="63" t="s">
        <v>139</v>
      </c>
      <c r="B119" s="43"/>
      <c r="C119" s="43"/>
      <c r="D119" s="43"/>
      <c r="E119" s="43"/>
      <c r="F119" s="76"/>
      <c r="G119" s="85" t="s">
        <v>23</v>
      </c>
      <c r="H119" s="72" t="s">
        <v>114</v>
      </c>
      <c r="I119" s="72" t="s">
        <v>172</v>
      </c>
      <c r="J119" s="72" t="s">
        <v>31</v>
      </c>
      <c r="K119" s="72" t="s">
        <v>140</v>
      </c>
      <c r="L119" s="73">
        <f>L120</f>
        <v>12</v>
      </c>
      <c r="M119" s="73">
        <f>M120</f>
        <v>11.9</v>
      </c>
      <c r="N119" s="61">
        <f t="shared" si="13"/>
        <v>99.166666666666671</v>
      </c>
    </row>
    <row r="120" spans="1:14">
      <c r="A120" s="63" t="s">
        <v>141</v>
      </c>
      <c r="B120" s="43"/>
      <c r="C120" s="43"/>
      <c r="D120" s="43"/>
      <c r="E120" s="43"/>
      <c r="F120" s="76"/>
      <c r="G120" s="85" t="s">
        <v>23</v>
      </c>
      <c r="H120" s="72" t="s">
        <v>114</v>
      </c>
      <c r="I120" s="72" t="s">
        <v>172</v>
      </c>
      <c r="J120" s="72" t="s">
        <v>31</v>
      </c>
      <c r="K120" s="72" t="s">
        <v>142</v>
      </c>
      <c r="L120" s="73">
        <f>L122</f>
        <v>12</v>
      </c>
      <c r="M120" s="73">
        <f>M122</f>
        <v>11.9</v>
      </c>
      <c r="N120" s="61">
        <f t="shared" si="13"/>
        <v>99.166666666666671</v>
      </c>
    </row>
    <row r="121" spans="1:14">
      <c r="A121" s="68" t="s">
        <v>143</v>
      </c>
      <c r="B121" s="43"/>
      <c r="C121" s="43"/>
      <c r="D121" s="43"/>
      <c r="E121" s="43"/>
      <c r="F121" s="76"/>
      <c r="G121" s="84" t="s">
        <v>23</v>
      </c>
      <c r="H121" s="75" t="s">
        <v>114</v>
      </c>
      <c r="I121" s="75" t="s">
        <v>172</v>
      </c>
      <c r="J121" s="75" t="s">
        <v>31</v>
      </c>
      <c r="K121" s="75" t="s">
        <v>144</v>
      </c>
      <c r="L121" s="27"/>
      <c r="M121" s="27"/>
      <c r="N121" s="27"/>
    </row>
    <row r="122" spans="1:14">
      <c r="A122" s="68" t="s">
        <v>147</v>
      </c>
      <c r="B122" s="43"/>
      <c r="C122" s="43"/>
      <c r="D122" s="43"/>
      <c r="E122" s="43"/>
      <c r="F122" s="76"/>
      <c r="G122" s="84" t="s">
        <v>23</v>
      </c>
      <c r="H122" s="75" t="s">
        <v>114</v>
      </c>
      <c r="I122" s="75" t="s">
        <v>172</v>
      </c>
      <c r="J122" s="75" t="s">
        <v>31</v>
      </c>
      <c r="K122" s="75" t="s">
        <v>148</v>
      </c>
      <c r="L122" s="27">
        <v>12</v>
      </c>
      <c r="M122" s="27">
        <v>11.9</v>
      </c>
      <c r="N122" s="70">
        <f t="shared" ref="N122:N126" si="14">M122/L122*100</f>
        <v>99.166666666666671</v>
      </c>
    </row>
    <row r="123" spans="1:14">
      <c r="A123" s="63" t="s">
        <v>200</v>
      </c>
      <c r="B123" s="43"/>
      <c r="C123" s="43"/>
      <c r="D123" s="43"/>
      <c r="E123" s="43"/>
      <c r="F123" s="76"/>
      <c r="G123" s="85" t="s">
        <v>23</v>
      </c>
      <c r="H123" s="72" t="s">
        <v>114</v>
      </c>
      <c r="I123" s="72" t="s">
        <v>172</v>
      </c>
      <c r="J123" s="72" t="s">
        <v>72</v>
      </c>
      <c r="K123" s="72"/>
      <c r="L123" s="73">
        <f>L124</f>
        <v>47</v>
      </c>
      <c r="M123" s="73">
        <f>M124</f>
        <v>47</v>
      </c>
      <c r="N123" s="61">
        <f t="shared" si="14"/>
        <v>100</v>
      </c>
    </row>
    <row r="124" spans="1:14">
      <c r="A124" s="63" t="s">
        <v>139</v>
      </c>
      <c r="B124" s="43"/>
      <c r="C124" s="43"/>
      <c r="D124" s="43"/>
      <c r="E124" s="43"/>
      <c r="F124" s="76"/>
      <c r="G124" s="85" t="s">
        <v>23</v>
      </c>
      <c r="H124" s="72" t="s">
        <v>114</v>
      </c>
      <c r="I124" s="72" t="s">
        <v>172</v>
      </c>
      <c r="J124" s="72" t="s">
        <v>72</v>
      </c>
      <c r="K124" s="72" t="s">
        <v>140</v>
      </c>
      <c r="L124" s="73">
        <f>L125</f>
        <v>47</v>
      </c>
      <c r="M124" s="73">
        <f>M125</f>
        <v>47</v>
      </c>
      <c r="N124" s="61">
        <f t="shared" si="14"/>
        <v>100</v>
      </c>
    </row>
    <row r="125" spans="1:14">
      <c r="A125" s="63" t="s">
        <v>141</v>
      </c>
      <c r="B125" s="43"/>
      <c r="C125" s="43"/>
      <c r="D125" s="43"/>
      <c r="E125" s="43"/>
      <c r="F125" s="76"/>
      <c r="G125" s="85" t="s">
        <v>23</v>
      </c>
      <c r="H125" s="72" t="s">
        <v>114</v>
      </c>
      <c r="I125" s="72" t="s">
        <v>172</v>
      </c>
      <c r="J125" s="72" t="s">
        <v>72</v>
      </c>
      <c r="K125" s="72" t="s">
        <v>142</v>
      </c>
      <c r="L125" s="73">
        <f>L126+L127</f>
        <v>47</v>
      </c>
      <c r="M125" s="73">
        <f>M126+M127</f>
        <v>47</v>
      </c>
      <c r="N125" s="61">
        <f t="shared" si="14"/>
        <v>100</v>
      </c>
    </row>
    <row r="126" spans="1:14">
      <c r="A126" s="68" t="s">
        <v>147</v>
      </c>
      <c r="B126" s="43"/>
      <c r="C126" s="43"/>
      <c r="D126" s="43"/>
      <c r="E126" s="43"/>
      <c r="F126" s="76"/>
      <c r="G126" s="84" t="s">
        <v>23</v>
      </c>
      <c r="H126" s="75" t="s">
        <v>114</v>
      </c>
      <c r="I126" s="75" t="s">
        <v>172</v>
      </c>
      <c r="J126" s="75" t="s">
        <v>72</v>
      </c>
      <c r="K126" s="75" t="s">
        <v>148</v>
      </c>
      <c r="L126" s="27">
        <v>47</v>
      </c>
      <c r="M126" s="27">
        <v>47</v>
      </c>
      <c r="N126" s="70">
        <f t="shared" si="14"/>
        <v>100</v>
      </c>
    </row>
    <row r="127" spans="1:14">
      <c r="A127" s="63" t="s">
        <v>201</v>
      </c>
      <c r="B127" s="43"/>
      <c r="C127" s="43"/>
      <c r="D127" s="43"/>
      <c r="E127" s="43"/>
      <c r="F127" s="76"/>
      <c r="G127" s="84"/>
      <c r="H127" s="72"/>
      <c r="I127" s="72"/>
      <c r="J127" s="72"/>
      <c r="K127" s="72"/>
      <c r="L127" s="73"/>
      <c r="M127" s="73"/>
      <c r="N127" s="73"/>
    </row>
    <row r="128" spans="1:14">
      <c r="A128" s="63" t="s">
        <v>202</v>
      </c>
      <c r="B128" s="43"/>
      <c r="C128" s="43"/>
      <c r="D128" s="43"/>
      <c r="E128" s="43"/>
      <c r="F128" s="76"/>
      <c r="G128" s="84"/>
      <c r="H128" s="72"/>
      <c r="I128" s="72"/>
      <c r="J128" s="72"/>
      <c r="K128" s="72"/>
      <c r="L128" s="73"/>
      <c r="M128" s="73"/>
      <c r="N128" s="73"/>
    </row>
    <row r="129" spans="1:14">
      <c r="A129" s="63" t="s">
        <v>203</v>
      </c>
      <c r="B129" s="43"/>
      <c r="C129" s="43"/>
      <c r="D129" s="43"/>
      <c r="E129" s="43"/>
      <c r="F129" s="76"/>
      <c r="G129" s="85" t="s">
        <v>23</v>
      </c>
      <c r="H129" s="72" t="s">
        <v>114</v>
      </c>
      <c r="I129" s="72" t="s">
        <v>172</v>
      </c>
      <c r="J129" s="72" t="s">
        <v>88</v>
      </c>
      <c r="K129" s="72"/>
      <c r="L129" s="73">
        <f>L130</f>
        <v>49.9</v>
      </c>
      <c r="M129" s="73">
        <f>M130</f>
        <v>49.9</v>
      </c>
      <c r="N129" s="61">
        <f t="shared" ref="N129:N146" si="15">M129/L129*100</f>
        <v>100</v>
      </c>
    </row>
    <row r="130" spans="1:14">
      <c r="A130" s="63" t="s">
        <v>139</v>
      </c>
      <c r="B130" s="43"/>
      <c r="C130" s="43"/>
      <c r="D130" s="43"/>
      <c r="E130" s="43"/>
      <c r="F130" s="76"/>
      <c r="G130" s="85" t="s">
        <v>23</v>
      </c>
      <c r="H130" s="72" t="s">
        <v>114</v>
      </c>
      <c r="I130" s="72" t="s">
        <v>172</v>
      </c>
      <c r="J130" s="72" t="s">
        <v>88</v>
      </c>
      <c r="K130" s="72" t="s">
        <v>140</v>
      </c>
      <c r="L130" s="73">
        <f>L131</f>
        <v>49.9</v>
      </c>
      <c r="M130" s="73">
        <f>M131</f>
        <v>49.9</v>
      </c>
      <c r="N130" s="61">
        <f t="shared" si="15"/>
        <v>100</v>
      </c>
    </row>
    <row r="131" spans="1:14">
      <c r="A131" s="63" t="s">
        <v>141</v>
      </c>
      <c r="B131" s="43"/>
      <c r="C131" s="43"/>
      <c r="D131" s="43"/>
      <c r="E131" s="43"/>
      <c r="F131" s="76"/>
      <c r="G131" s="85" t="s">
        <v>23</v>
      </c>
      <c r="H131" s="72" t="s">
        <v>114</v>
      </c>
      <c r="I131" s="72" t="s">
        <v>172</v>
      </c>
      <c r="J131" s="72" t="s">
        <v>88</v>
      </c>
      <c r="K131" s="72" t="s">
        <v>142</v>
      </c>
      <c r="L131" s="73">
        <f>L132+L133</f>
        <v>49.9</v>
      </c>
      <c r="M131" s="73">
        <f>M132+M133</f>
        <v>49.9</v>
      </c>
      <c r="N131" s="61">
        <f t="shared" si="15"/>
        <v>100</v>
      </c>
    </row>
    <row r="132" spans="1:14">
      <c r="A132" s="68" t="s">
        <v>147</v>
      </c>
      <c r="B132" s="43"/>
      <c r="C132" s="43"/>
      <c r="D132" s="43"/>
      <c r="E132" s="43"/>
      <c r="F132" s="76"/>
      <c r="G132" s="84" t="s">
        <v>23</v>
      </c>
      <c r="H132" s="75" t="s">
        <v>114</v>
      </c>
      <c r="I132" s="75" t="s">
        <v>172</v>
      </c>
      <c r="J132" s="75" t="s">
        <v>88</v>
      </c>
      <c r="K132" s="75" t="s">
        <v>148</v>
      </c>
      <c r="L132" s="27">
        <v>49.9</v>
      </c>
      <c r="M132" s="27">
        <v>49.9</v>
      </c>
      <c r="N132" s="70">
        <f t="shared" si="15"/>
        <v>100</v>
      </c>
    </row>
    <row r="133" spans="1:14">
      <c r="A133" s="63" t="s">
        <v>204</v>
      </c>
      <c r="B133" s="43"/>
      <c r="C133" s="43"/>
      <c r="D133" s="43"/>
      <c r="E133" s="43"/>
      <c r="F133" s="76"/>
      <c r="G133" s="84"/>
      <c r="H133" s="75"/>
      <c r="I133" s="75"/>
      <c r="J133" s="75"/>
      <c r="K133" s="75"/>
      <c r="L133" s="27"/>
      <c r="M133" s="27"/>
      <c r="N133" s="27"/>
    </row>
    <row r="134" spans="1:14">
      <c r="A134" s="83" t="s">
        <v>205</v>
      </c>
      <c r="B134" s="43"/>
      <c r="C134" s="43"/>
      <c r="D134" s="43"/>
      <c r="E134" s="43"/>
      <c r="F134" s="76"/>
      <c r="G134" s="85" t="s">
        <v>23</v>
      </c>
      <c r="H134" s="72" t="s">
        <v>114</v>
      </c>
      <c r="I134" s="72" t="s">
        <v>172</v>
      </c>
      <c r="J134" s="72" t="s">
        <v>92</v>
      </c>
      <c r="K134" s="72"/>
      <c r="L134" s="73">
        <f>L135</f>
        <v>83.8</v>
      </c>
      <c r="M134" s="73">
        <f>M135</f>
        <v>83.8</v>
      </c>
      <c r="N134" s="61">
        <f t="shared" si="15"/>
        <v>100</v>
      </c>
    </row>
    <row r="135" spans="1:14">
      <c r="A135" s="63" t="s">
        <v>139</v>
      </c>
      <c r="B135" s="43"/>
      <c r="C135" s="43"/>
      <c r="D135" s="43"/>
      <c r="E135" s="43"/>
      <c r="F135" s="76"/>
      <c r="G135" s="85" t="s">
        <v>23</v>
      </c>
      <c r="H135" s="72" t="s">
        <v>114</v>
      </c>
      <c r="I135" s="72" t="s">
        <v>172</v>
      </c>
      <c r="J135" s="72" t="s">
        <v>92</v>
      </c>
      <c r="K135" s="72" t="s">
        <v>140</v>
      </c>
      <c r="L135" s="73">
        <f>L136</f>
        <v>83.8</v>
      </c>
      <c r="M135" s="73">
        <f>M136</f>
        <v>83.8</v>
      </c>
      <c r="N135" s="61">
        <f t="shared" si="15"/>
        <v>100</v>
      </c>
    </row>
    <row r="136" spans="1:14">
      <c r="A136" s="63" t="s">
        <v>141</v>
      </c>
      <c r="B136" s="43"/>
      <c r="C136" s="43"/>
      <c r="D136" s="43"/>
      <c r="E136" s="43"/>
      <c r="F136" s="76"/>
      <c r="G136" s="85" t="s">
        <v>23</v>
      </c>
      <c r="H136" s="72" t="s">
        <v>114</v>
      </c>
      <c r="I136" s="72" t="s">
        <v>172</v>
      </c>
      <c r="J136" s="72" t="s">
        <v>92</v>
      </c>
      <c r="K136" s="72" t="s">
        <v>142</v>
      </c>
      <c r="L136" s="73">
        <f>L137+L138</f>
        <v>83.8</v>
      </c>
      <c r="M136" s="73">
        <f>M137+M138</f>
        <v>83.8</v>
      </c>
      <c r="N136" s="61">
        <f t="shared" si="15"/>
        <v>100</v>
      </c>
    </row>
    <row r="137" spans="1:14">
      <c r="A137" s="68" t="s">
        <v>143</v>
      </c>
      <c r="B137" s="43"/>
      <c r="C137" s="43"/>
      <c r="D137" s="43"/>
      <c r="E137" s="43"/>
      <c r="F137" s="76"/>
      <c r="G137" s="84" t="s">
        <v>23</v>
      </c>
      <c r="H137" s="75" t="s">
        <v>114</v>
      </c>
      <c r="I137" s="75" t="s">
        <v>172</v>
      </c>
      <c r="J137" s="75" t="s">
        <v>92</v>
      </c>
      <c r="K137" s="75" t="s">
        <v>144</v>
      </c>
      <c r="L137" s="27"/>
      <c r="M137" s="27"/>
      <c r="N137" s="27"/>
    </row>
    <row r="138" spans="1:14">
      <c r="A138" s="68" t="s">
        <v>147</v>
      </c>
      <c r="B138" s="43"/>
      <c r="C138" s="43"/>
      <c r="D138" s="43"/>
      <c r="E138" s="43"/>
      <c r="F138" s="76"/>
      <c r="G138" s="84" t="s">
        <v>23</v>
      </c>
      <c r="H138" s="75" t="s">
        <v>114</v>
      </c>
      <c r="I138" s="75" t="s">
        <v>172</v>
      </c>
      <c r="J138" s="75" t="s">
        <v>92</v>
      </c>
      <c r="K138" s="75" t="s">
        <v>148</v>
      </c>
      <c r="L138" s="27">
        <v>83.8</v>
      </c>
      <c r="M138" s="27">
        <v>83.8</v>
      </c>
      <c r="N138" s="70">
        <f t="shared" si="15"/>
        <v>100</v>
      </c>
    </row>
    <row r="139" spans="1:14">
      <c r="A139" s="63" t="s">
        <v>206</v>
      </c>
      <c r="B139" s="43"/>
      <c r="C139" s="43"/>
      <c r="D139" s="43"/>
      <c r="E139" s="43"/>
      <c r="F139" s="76"/>
      <c r="G139" s="77" t="s">
        <v>23</v>
      </c>
      <c r="H139" s="79" t="s">
        <v>132</v>
      </c>
      <c r="I139" s="79"/>
      <c r="J139" s="79"/>
      <c r="K139" s="79"/>
      <c r="L139" s="80">
        <f>L140</f>
        <v>784.2</v>
      </c>
      <c r="M139" s="86">
        <f>M140</f>
        <v>184.2</v>
      </c>
      <c r="N139" s="61">
        <f t="shared" si="15"/>
        <v>23.488905891354246</v>
      </c>
    </row>
    <row r="140" spans="1:14">
      <c r="A140" s="83" t="s">
        <v>207</v>
      </c>
      <c r="B140" s="43"/>
      <c r="C140" s="43"/>
      <c r="D140" s="43"/>
      <c r="E140" s="43"/>
      <c r="F140" s="76"/>
      <c r="G140" s="77" t="s">
        <v>23</v>
      </c>
      <c r="H140" s="66" t="s">
        <v>132</v>
      </c>
      <c r="I140" s="66" t="s">
        <v>208</v>
      </c>
      <c r="J140" s="66"/>
      <c r="K140" s="66"/>
      <c r="L140" s="67">
        <f>L142+L154+L160+L167+L151+L148</f>
        <v>784.2</v>
      </c>
      <c r="M140" s="67">
        <f>M142+M154+M160+M167+M151+M148</f>
        <v>184.2</v>
      </c>
      <c r="N140" s="61">
        <f t="shared" si="15"/>
        <v>23.488905891354246</v>
      </c>
    </row>
    <row r="141" spans="1:14">
      <c r="A141" s="83" t="s">
        <v>209</v>
      </c>
      <c r="B141" s="43"/>
      <c r="C141" s="43"/>
      <c r="D141" s="43"/>
      <c r="E141" s="43"/>
      <c r="F141" s="76"/>
      <c r="G141" s="78"/>
      <c r="H141" s="69"/>
      <c r="I141" s="69"/>
      <c r="J141" s="69"/>
      <c r="K141" s="69"/>
      <c r="L141" s="70"/>
      <c r="M141" s="70"/>
      <c r="N141" s="70"/>
    </row>
    <row r="142" spans="1:14">
      <c r="A142" s="83" t="s">
        <v>210</v>
      </c>
      <c r="B142" s="43"/>
      <c r="C142" s="43"/>
      <c r="D142" s="43"/>
      <c r="E142" s="43"/>
      <c r="F142" s="76"/>
      <c r="G142" s="77" t="s">
        <v>23</v>
      </c>
      <c r="H142" s="66" t="s">
        <v>211</v>
      </c>
      <c r="I142" s="66" t="s">
        <v>208</v>
      </c>
      <c r="J142" s="66" t="s">
        <v>212</v>
      </c>
      <c r="K142" s="66"/>
      <c r="L142" s="67">
        <f t="shared" ref="L142:M142" si="16">L143</f>
        <v>116.1</v>
      </c>
      <c r="M142" s="67">
        <f t="shared" si="16"/>
        <v>116.1</v>
      </c>
      <c r="N142" s="61">
        <f t="shared" si="15"/>
        <v>100</v>
      </c>
    </row>
    <row r="143" spans="1:14">
      <c r="A143" s="63" t="s">
        <v>139</v>
      </c>
      <c r="B143" s="43"/>
      <c r="C143" s="43"/>
      <c r="D143" s="43"/>
      <c r="E143" s="43"/>
      <c r="F143" s="76"/>
      <c r="G143" s="77" t="s">
        <v>23</v>
      </c>
      <c r="H143" s="66" t="s">
        <v>132</v>
      </c>
      <c r="I143" s="66" t="s">
        <v>208</v>
      </c>
      <c r="J143" s="66" t="s">
        <v>212</v>
      </c>
      <c r="K143" s="66" t="s">
        <v>140</v>
      </c>
      <c r="L143" s="67">
        <v>116.1</v>
      </c>
      <c r="M143" s="67">
        <v>116.1</v>
      </c>
      <c r="N143" s="61">
        <f t="shared" si="15"/>
        <v>100</v>
      </c>
    </row>
    <row r="144" spans="1:14">
      <c r="A144" s="63" t="s">
        <v>141</v>
      </c>
      <c r="B144" s="43"/>
      <c r="C144" s="43"/>
      <c r="D144" s="43"/>
      <c r="E144" s="43"/>
      <c r="F144" s="76"/>
      <c r="G144" s="77" t="s">
        <v>23</v>
      </c>
      <c r="H144" s="66" t="s">
        <v>132</v>
      </c>
      <c r="I144" s="66" t="s">
        <v>208</v>
      </c>
      <c r="J144" s="66" t="s">
        <v>212</v>
      </c>
      <c r="K144" s="66" t="s">
        <v>142</v>
      </c>
      <c r="L144" s="67">
        <v>116.1</v>
      </c>
      <c r="M144" s="67">
        <v>116.1</v>
      </c>
      <c r="N144" s="61">
        <f t="shared" si="15"/>
        <v>100</v>
      </c>
    </row>
    <row r="145" spans="1:14">
      <c r="A145" s="68" t="s">
        <v>143</v>
      </c>
      <c r="B145" s="43"/>
      <c r="C145" s="43"/>
      <c r="D145" s="43"/>
      <c r="E145" s="43"/>
      <c r="F145" s="76"/>
      <c r="G145" s="78" t="s">
        <v>23</v>
      </c>
      <c r="H145" s="69" t="s">
        <v>132</v>
      </c>
      <c r="I145" s="69" t="s">
        <v>208</v>
      </c>
      <c r="J145" s="69" t="s">
        <v>212</v>
      </c>
      <c r="K145" s="69" t="s">
        <v>144</v>
      </c>
      <c r="L145" s="70"/>
      <c r="M145" s="70"/>
      <c r="N145" s="70"/>
    </row>
    <row r="146" spans="1:14">
      <c r="A146" s="68" t="s">
        <v>147</v>
      </c>
      <c r="B146" s="43"/>
      <c r="C146" s="43"/>
      <c r="D146" s="43"/>
      <c r="E146" s="43"/>
      <c r="F146" s="76"/>
      <c r="G146" s="78" t="s">
        <v>23</v>
      </c>
      <c r="H146" s="69" t="s">
        <v>132</v>
      </c>
      <c r="I146" s="69" t="s">
        <v>208</v>
      </c>
      <c r="J146" s="69" t="s">
        <v>212</v>
      </c>
      <c r="K146" s="69" t="s">
        <v>148</v>
      </c>
      <c r="L146" s="70">
        <v>116.1</v>
      </c>
      <c r="M146" s="70">
        <v>116.1</v>
      </c>
      <c r="N146" s="70">
        <f t="shared" si="15"/>
        <v>100</v>
      </c>
    </row>
    <row r="147" spans="1:14">
      <c r="A147" s="63" t="s">
        <v>213</v>
      </c>
      <c r="B147" s="43"/>
      <c r="C147" s="43"/>
      <c r="D147" s="43"/>
      <c r="E147" s="43"/>
      <c r="F147" s="76"/>
      <c r="G147" s="78"/>
      <c r="H147" s="69"/>
      <c r="I147" s="69"/>
      <c r="J147" s="69"/>
      <c r="K147" s="69"/>
      <c r="L147" s="70"/>
      <c r="M147" s="70"/>
      <c r="N147" s="70"/>
    </row>
    <row r="148" spans="1:14">
      <c r="A148" s="63" t="s">
        <v>214</v>
      </c>
      <c r="B148" s="43"/>
      <c r="C148" s="43"/>
      <c r="D148" s="43"/>
      <c r="E148" s="43"/>
      <c r="F148" s="76"/>
      <c r="G148" s="77" t="s">
        <v>23</v>
      </c>
      <c r="H148" s="66" t="s">
        <v>132</v>
      </c>
      <c r="I148" s="66" t="s">
        <v>208</v>
      </c>
      <c r="J148" s="66" t="s">
        <v>215</v>
      </c>
      <c r="K148" s="66"/>
      <c r="L148" s="67">
        <f>L149</f>
        <v>468</v>
      </c>
      <c r="M148" s="67">
        <f>M149</f>
        <v>0</v>
      </c>
      <c r="N148" s="67">
        <f>N149</f>
        <v>0</v>
      </c>
    </row>
    <row r="149" spans="1:14">
      <c r="A149" s="68" t="s">
        <v>216</v>
      </c>
      <c r="B149" s="43"/>
      <c r="C149" s="43"/>
      <c r="D149" s="43"/>
      <c r="E149" s="43"/>
      <c r="F149" s="76"/>
      <c r="G149" s="78" t="s">
        <v>23</v>
      </c>
      <c r="H149" s="69" t="s">
        <v>132</v>
      </c>
      <c r="I149" s="69" t="s">
        <v>208</v>
      </c>
      <c r="J149" s="69" t="s">
        <v>215</v>
      </c>
      <c r="K149" s="69" t="s">
        <v>217</v>
      </c>
      <c r="L149" s="70">
        <v>468</v>
      </c>
      <c r="M149" s="70"/>
      <c r="N149" s="70"/>
    </row>
    <row r="150" spans="1:14">
      <c r="A150" s="68" t="s">
        <v>218</v>
      </c>
      <c r="B150" s="43"/>
      <c r="C150" s="43"/>
      <c r="D150" s="43"/>
      <c r="E150" s="43"/>
      <c r="F150" s="76"/>
      <c r="G150" s="78"/>
      <c r="H150" s="69"/>
      <c r="I150" s="69"/>
      <c r="J150" s="69"/>
      <c r="K150" s="69"/>
      <c r="L150" s="70"/>
      <c r="M150" s="70"/>
      <c r="N150" s="70"/>
    </row>
    <row r="151" spans="1:14">
      <c r="A151" s="63" t="s">
        <v>219</v>
      </c>
      <c r="B151" s="43"/>
      <c r="C151" s="43"/>
      <c r="D151" s="43"/>
      <c r="E151" s="43"/>
      <c r="F151" s="76"/>
      <c r="G151" s="77" t="s">
        <v>23</v>
      </c>
      <c r="H151" s="66" t="s">
        <v>132</v>
      </c>
      <c r="I151" s="66" t="s">
        <v>208</v>
      </c>
      <c r="J151" s="66" t="s">
        <v>220</v>
      </c>
      <c r="K151" s="66"/>
      <c r="L151" s="67">
        <f>L152</f>
        <v>132</v>
      </c>
      <c r="M151" s="67">
        <f>M152</f>
        <v>0</v>
      </c>
      <c r="N151" s="67">
        <f>N152</f>
        <v>0</v>
      </c>
    </row>
    <row r="152" spans="1:14">
      <c r="A152" s="68" t="s">
        <v>216</v>
      </c>
      <c r="B152" s="43"/>
      <c r="C152" s="43"/>
      <c r="D152" s="43"/>
      <c r="E152" s="43"/>
      <c r="F152" s="76"/>
      <c r="G152" s="78" t="s">
        <v>23</v>
      </c>
      <c r="H152" s="69" t="s">
        <v>132</v>
      </c>
      <c r="I152" s="69" t="s">
        <v>208</v>
      </c>
      <c r="J152" s="69" t="s">
        <v>220</v>
      </c>
      <c r="K152" s="69" t="s">
        <v>217</v>
      </c>
      <c r="L152" s="70">
        <v>132</v>
      </c>
      <c r="M152" s="70"/>
      <c r="N152" s="70"/>
    </row>
    <row r="153" spans="1:14">
      <c r="A153" s="83" t="s">
        <v>209</v>
      </c>
      <c r="B153" s="43"/>
      <c r="C153" s="43"/>
      <c r="D153" s="43"/>
      <c r="E153" s="43"/>
      <c r="F153" s="76"/>
      <c r="G153" s="78"/>
      <c r="H153" s="69"/>
      <c r="I153" s="69"/>
      <c r="J153" s="69"/>
      <c r="K153" s="69"/>
      <c r="L153" s="70"/>
      <c r="M153" s="70"/>
      <c r="N153" s="70"/>
    </row>
    <row r="154" spans="1:14">
      <c r="A154" s="83" t="s">
        <v>210</v>
      </c>
      <c r="B154" s="43"/>
      <c r="C154" s="43"/>
      <c r="D154" s="43"/>
      <c r="E154" s="43"/>
      <c r="F154" s="76"/>
      <c r="G154" s="77" t="s">
        <v>23</v>
      </c>
      <c r="H154" s="66" t="s">
        <v>211</v>
      </c>
      <c r="I154" s="66" t="s">
        <v>208</v>
      </c>
      <c r="J154" s="66" t="s">
        <v>221</v>
      </c>
      <c r="K154" s="66"/>
      <c r="L154" s="67">
        <f t="shared" ref="L154:M154" si="17">L155</f>
        <v>16.600000000000001</v>
      </c>
      <c r="M154" s="67">
        <f t="shared" si="17"/>
        <v>16.600000000000001</v>
      </c>
      <c r="N154" s="61">
        <f t="shared" ref="N154:N156" si="18">M154/L154*100</f>
        <v>100</v>
      </c>
    </row>
    <row r="155" spans="1:14">
      <c r="A155" s="63" t="s">
        <v>139</v>
      </c>
      <c r="B155" s="43"/>
      <c r="C155" s="43"/>
      <c r="D155" s="43"/>
      <c r="E155" s="43"/>
      <c r="F155" s="76"/>
      <c r="G155" s="77" t="s">
        <v>23</v>
      </c>
      <c r="H155" s="66" t="s">
        <v>132</v>
      </c>
      <c r="I155" s="66" t="s">
        <v>208</v>
      </c>
      <c r="J155" s="66" t="s">
        <v>221</v>
      </c>
      <c r="K155" s="66" t="s">
        <v>140</v>
      </c>
      <c r="L155" s="67">
        <v>16.600000000000001</v>
      </c>
      <c r="M155" s="67">
        <v>16.600000000000001</v>
      </c>
      <c r="N155" s="61">
        <f t="shared" si="18"/>
        <v>100</v>
      </c>
    </row>
    <row r="156" spans="1:14">
      <c r="A156" s="63" t="s">
        <v>141</v>
      </c>
      <c r="B156" s="43"/>
      <c r="C156" s="43"/>
      <c r="D156" s="43"/>
      <c r="E156" s="43"/>
      <c r="F156" s="76"/>
      <c r="G156" s="77" t="s">
        <v>23</v>
      </c>
      <c r="H156" s="66" t="s">
        <v>132</v>
      </c>
      <c r="I156" s="66" t="s">
        <v>208</v>
      </c>
      <c r="J156" s="66" t="s">
        <v>221</v>
      </c>
      <c r="K156" s="66" t="s">
        <v>142</v>
      </c>
      <c r="L156" s="67">
        <v>16.600000000000001</v>
      </c>
      <c r="M156" s="67">
        <v>16.600000000000001</v>
      </c>
      <c r="N156" s="61">
        <f t="shared" si="18"/>
        <v>100</v>
      </c>
    </row>
    <row r="157" spans="1:14">
      <c r="A157" s="68" t="s">
        <v>143</v>
      </c>
      <c r="B157" s="43"/>
      <c r="C157" s="43"/>
      <c r="D157" s="43"/>
      <c r="E157" s="43"/>
      <c r="F157" s="76"/>
      <c r="G157" s="78" t="s">
        <v>23</v>
      </c>
      <c r="H157" s="69" t="s">
        <v>132</v>
      </c>
      <c r="I157" s="69" t="s">
        <v>208</v>
      </c>
      <c r="J157" s="69" t="s">
        <v>221</v>
      </c>
      <c r="K157" s="69" t="s">
        <v>144</v>
      </c>
      <c r="L157" s="70"/>
      <c r="M157" s="70"/>
      <c r="N157" s="70"/>
    </row>
    <row r="158" spans="1:14">
      <c r="A158" s="68" t="s">
        <v>147</v>
      </c>
      <c r="B158" s="43"/>
      <c r="C158" s="43"/>
      <c r="D158" s="43"/>
      <c r="E158" s="43"/>
      <c r="F158" s="76"/>
      <c r="G158" s="78" t="s">
        <v>23</v>
      </c>
      <c r="H158" s="69" t="s">
        <v>132</v>
      </c>
      <c r="I158" s="69" t="s">
        <v>208</v>
      </c>
      <c r="J158" s="69" t="s">
        <v>221</v>
      </c>
      <c r="K158" s="69" t="s">
        <v>148</v>
      </c>
      <c r="L158" s="70">
        <v>16.600000000000001</v>
      </c>
      <c r="M158" s="70">
        <v>16.600000000000001</v>
      </c>
      <c r="N158" s="70">
        <f t="shared" ref="N158" si="19">M158/L158*100</f>
        <v>100</v>
      </c>
    </row>
    <row r="159" spans="1:14">
      <c r="A159" s="63" t="s">
        <v>222</v>
      </c>
      <c r="B159" s="43"/>
      <c r="C159" s="43"/>
      <c r="D159" s="43"/>
      <c r="E159" s="43"/>
      <c r="F159" s="76"/>
      <c r="G159" s="78"/>
      <c r="H159" s="69"/>
      <c r="I159" s="69"/>
      <c r="J159" s="87"/>
      <c r="K159" s="69"/>
      <c r="L159" s="70"/>
      <c r="M159" s="70"/>
      <c r="N159" s="70"/>
    </row>
    <row r="160" spans="1:14">
      <c r="A160" s="63" t="s">
        <v>223</v>
      </c>
      <c r="B160" s="43"/>
      <c r="C160" s="43"/>
      <c r="D160" s="43"/>
      <c r="E160" s="43"/>
      <c r="F160" s="76"/>
      <c r="G160" s="77" t="s">
        <v>23</v>
      </c>
      <c r="H160" s="66" t="s">
        <v>132</v>
      </c>
      <c r="I160" s="66" t="s">
        <v>208</v>
      </c>
      <c r="J160" s="88" t="s">
        <v>36</v>
      </c>
      <c r="K160" s="66"/>
      <c r="L160" s="67">
        <f>L161</f>
        <v>20.5</v>
      </c>
      <c r="M160" s="67">
        <f>M161</f>
        <v>20.5</v>
      </c>
      <c r="N160" s="61">
        <f t="shared" ref="N160:N162" si="20">M160/L160*100</f>
        <v>100</v>
      </c>
    </row>
    <row r="161" spans="1:14">
      <c r="A161" s="63" t="s">
        <v>139</v>
      </c>
      <c r="B161" s="43"/>
      <c r="C161" s="43"/>
      <c r="D161" s="43"/>
      <c r="E161" s="43"/>
      <c r="F161" s="76"/>
      <c r="G161" s="77" t="s">
        <v>23</v>
      </c>
      <c r="H161" s="66" t="s">
        <v>132</v>
      </c>
      <c r="I161" s="66" t="s">
        <v>208</v>
      </c>
      <c r="J161" s="88" t="s">
        <v>36</v>
      </c>
      <c r="K161" s="66" t="s">
        <v>140</v>
      </c>
      <c r="L161" s="67">
        <f>L162</f>
        <v>20.5</v>
      </c>
      <c r="M161" s="67">
        <f>M162</f>
        <v>20.5</v>
      </c>
      <c r="N161" s="61">
        <f t="shared" si="20"/>
        <v>100</v>
      </c>
    </row>
    <row r="162" spans="1:14">
      <c r="A162" s="63" t="s">
        <v>141</v>
      </c>
      <c r="B162" s="43"/>
      <c r="C162" s="43"/>
      <c r="D162" s="43"/>
      <c r="E162" s="43"/>
      <c r="F162" s="76"/>
      <c r="G162" s="77" t="s">
        <v>23</v>
      </c>
      <c r="H162" s="66" t="s">
        <v>132</v>
      </c>
      <c r="I162" s="66" t="s">
        <v>208</v>
      </c>
      <c r="J162" s="88" t="s">
        <v>36</v>
      </c>
      <c r="K162" s="66" t="s">
        <v>142</v>
      </c>
      <c r="L162" s="67">
        <f>L164</f>
        <v>20.5</v>
      </c>
      <c r="M162" s="67">
        <f>M164</f>
        <v>20.5</v>
      </c>
      <c r="N162" s="61">
        <f t="shared" si="20"/>
        <v>100</v>
      </c>
    </row>
    <row r="163" spans="1:14">
      <c r="A163" s="68" t="s">
        <v>143</v>
      </c>
      <c r="B163" s="43"/>
      <c r="C163" s="43"/>
      <c r="D163" s="43"/>
      <c r="E163" s="43"/>
      <c r="F163" s="76"/>
      <c r="G163" s="78" t="s">
        <v>23</v>
      </c>
      <c r="H163" s="69" t="s">
        <v>132</v>
      </c>
      <c r="I163" s="69" t="s">
        <v>208</v>
      </c>
      <c r="J163" s="89" t="s">
        <v>36</v>
      </c>
      <c r="K163" s="69" t="s">
        <v>144</v>
      </c>
      <c r="L163" s="70"/>
      <c r="M163" s="70"/>
      <c r="N163" s="70"/>
    </row>
    <row r="164" spans="1:14">
      <c r="A164" s="68" t="s">
        <v>147</v>
      </c>
      <c r="B164" s="43"/>
      <c r="C164" s="43"/>
      <c r="D164" s="43"/>
      <c r="E164" s="43"/>
      <c r="F164" s="76"/>
      <c r="G164" s="78" t="s">
        <v>23</v>
      </c>
      <c r="H164" s="69" t="s">
        <v>132</v>
      </c>
      <c r="I164" s="69" t="s">
        <v>208</v>
      </c>
      <c r="J164" s="89" t="s">
        <v>36</v>
      </c>
      <c r="K164" s="69" t="s">
        <v>148</v>
      </c>
      <c r="L164" s="70">
        <f>65.5-45</f>
        <v>20.5</v>
      </c>
      <c r="M164" s="70">
        <f>65.5-45</f>
        <v>20.5</v>
      </c>
      <c r="N164" s="70">
        <f t="shared" ref="N164" si="21">M164/L164*100</f>
        <v>100</v>
      </c>
    </row>
    <row r="165" spans="1:14">
      <c r="A165" s="63" t="s">
        <v>224</v>
      </c>
      <c r="B165" s="43"/>
      <c r="C165" s="43"/>
      <c r="D165" s="43"/>
      <c r="E165" s="43"/>
      <c r="F165" s="76"/>
      <c r="G165" s="77"/>
      <c r="H165" s="69"/>
      <c r="I165" s="69"/>
      <c r="J165" s="87"/>
      <c r="K165" s="69"/>
      <c r="L165" s="70"/>
      <c r="M165" s="70"/>
      <c r="N165" s="70"/>
    </row>
    <row r="166" spans="1:14">
      <c r="A166" s="63" t="s">
        <v>225</v>
      </c>
      <c r="B166" s="43"/>
      <c r="C166" s="43"/>
      <c r="D166" s="43"/>
      <c r="E166" s="43"/>
      <c r="F166" s="76"/>
      <c r="G166" s="77"/>
      <c r="H166" s="69"/>
      <c r="I166" s="69"/>
      <c r="J166" s="87"/>
      <c r="K166" s="69"/>
      <c r="L166" s="70"/>
      <c r="M166" s="70"/>
      <c r="N166" s="70"/>
    </row>
    <row r="167" spans="1:14">
      <c r="A167" s="63" t="s">
        <v>40</v>
      </c>
      <c r="B167" s="43"/>
      <c r="C167" s="43"/>
      <c r="D167" s="43"/>
      <c r="E167" s="43"/>
      <c r="F167" s="76"/>
      <c r="G167" s="77" t="s">
        <v>23</v>
      </c>
      <c r="H167" s="66" t="s">
        <v>132</v>
      </c>
      <c r="I167" s="66" t="s">
        <v>208</v>
      </c>
      <c r="J167" s="88" t="s">
        <v>41</v>
      </c>
      <c r="K167" s="66"/>
      <c r="L167" s="67">
        <f>L168+L171</f>
        <v>31</v>
      </c>
      <c r="M167" s="67">
        <f>M168+M171</f>
        <v>31</v>
      </c>
      <c r="N167" s="61">
        <f t="shared" ref="N167:N186" si="22">M167/L167*100</f>
        <v>100</v>
      </c>
    </row>
    <row r="168" spans="1:14">
      <c r="A168" s="63" t="s">
        <v>139</v>
      </c>
      <c r="B168" s="43"/>
      <c r="C168" s="43"/>
      <c r="D168" s="43"/>
      <c r="E168" s="43"/>
      <c r="F168" s="76"/>
      <c r="G168" s="77" t="s">
        <v>23</v>
      </c>
      <c r="H168" s="66" t="s">
        <v>132</v>
      </c>
      <c r="I168" s="66" t="s">
        <v>208</v>
      </c>
      <c r="J168" s="88" t="s">
        <v>41</v>
      </c>
      <c r="K168" s="66" t="s">
        <v>140</v>
      </c>
      <c r="L168" s="67">
        <f>L169</f>
        <v>31</v>
      </c>
      <c r="M168" s="67">
        <f>M169</f>
        <v>31</v>
      </c>
      <c r="N168" s="61">
        <f t="shared" si="22"/>
        <v>100</v>
      </c>
    </row>
    <row r="169" spans="1:14">
      <c r="A169" s="63" t="s">
        <v>141</v>
      </c>
      <c r="B169" s="43"/>
      <c r="C169" s="43"/>
      <c r="D169" s="43"/>
      <c r="E169" s="43"/>
      <c r="F169" s="76"/>
      <c r="G169" s="77" t="s">
        <v>23</v>
      </c>
      <c r="H169" s="66" t="s">
        <v>132</v>
      </c>
      <c r="I169" s="66" t="s">
        <v>208</v>
      </c>
      <c r="J169" s="88" t="s">
        <v>41</v>
      </c>
      <c r="K169" s="66" t="s">
        <v>142</v>
      </c>
      <c r="L169" s="67">
        <f>L170</f>
        <v>31</v>
      </c>
      <c r="M169" s="67">
        <f>M170</f>
        <v>31</v>
      </c>
      <c r="N169" s="61">
        <f t="shared" si="22"/>
        <v>100</v>
      </c>
    </row>
    <row r="170" spans="1:14">
      <c r="A170" s="68" t="s">
        <v>147</v>
      </c>
      <c r="B170" s="43"/>
      <c r="C170" s="43"/>
      <c r="D170" s="43"/>
      <c r="E170" s="43"/>
      <c r="F170" s="76"/>
      <c r="G170" s="78" t="s">
        <v>23</v>
      </c>
      <c r="H170" s="69" t="s">
        <v>132</v>
      </c>
      <c r="I170" s="69" t="s">
        <v>208</v>
      </c>
      <c r="J170" s="89" t="s">
        <v>41</v>
      </c>
      <c r="K170" s="69" t="s">
        <v>148</v>
      </c>
      <c r="L170" s="70">
        <f>40-9</f>
        <v>31</v>
      </c>
      <c r="M170" s="70">
        <f>40-9</f>
        <v>31</v>
      </c>
      <c r="N170" s="70">
        <f t="shared" si="22"/>
        <v>100</v>
      </c>
    </row>
    <row r="171" spans="1:14">
      <c r="A171" s="68" t="s">
        <v>216</v>
      </c>
      <c r="B171" s="43"/>
      <c r="C171" s="43"/>
      <c r="D171" s="43"/>
      <c r="E171" s="43"/>
      <c r="F171" s="76"/>
      <c r="G171" s="78" t="s">
        <v>23</v>
      </c>
      <c r="H171" s="69" t="s">
        <v>132</v>
      </c>
      <c r="I171" s="69" t="s">
        <v>208</v>
      </c>
      <c r="J171" s="89" t="s">
        <v>41</v>
      </c>
      <c r="K171" s="69" t="s">
        <v>217</v>
      </c>
      <c r="L171" s="70">
        <f>60-60</f>
        <v>0</v>
      </c>
      <c r="M171" s="70">
        <f>60-60</f>
        <v>0</v>
      </c>
      <c r="N171" s="70"/>
    </row>
    <row r="172" spans="1:14">
      <c r="A172" s="63" t="s">
        <v>226</v>
      </c>
      <c r="B172" s="64"/>
      <c r="C172" s="64"/>
      <c r="D172" s="64"/>
      <c r="E172" s="64"/>
      <c r="F172" s="65"/>
      <c r="G172" s="65" t="s">
        <v>23</v>
      </c>
      <c r="H172" s="66" t="s">
        <v>227</v>
      </c>
      <c r="I172" s="66"/>
      <c r="J172" s="66"/>
      <c r="K172" s="66"/>
      <c r="L172" s="67">
        <f>L173+L178</f>
        <v>843</v>
      </c>
      <c r="M172" s="67">
        <f>M173+M178</f>
        <v>842.8</v>
      </c>
      <c r="N172" s="61">
        <f t="shared" si="22"/>
        <v>99.976275207591925</v>
      </c>
    </row>
    <row r="173" spans="1:14">
      <c r="A173" s="63" t="s">
        <v>228</v>
      </c>
      <c r="B173" s="64"/>
      <c r="C173" s="64"/>
      <c r="D173" s="64"/>
      <c r="E173" s="64"/>
      <c r="F173" s="65"/>
      <c r="G173" s="65" t="s">
        <v>23</v>
      </c>
      <c r="H173" s="66" t="s">
        <v>227</v>
      </c>
      <c r="I173" s="66" t="s">
        <v>117</v>
      </c>
      <c r="J173" s="66"/>
      <c r="K173" s="66"/>
      <c r="L173" s="67">
        <f t="shared" ref="L173:M174" si="23">L174</f>
        <v>251</v>
      </c>
      <c r="M173" s="67">
        <f t="shared" si="23"/>
        <v>250.8</v>
      </c>
      <c r="N173" s="61">
        <f t="shared" si="22"/>
        <v>99.920318725099605</v>
      </c>
    </row>
    <row r="174" spans="1:14">
      <c r="A174" s="63" t="s">
        <v>229</v>
      </c>
      <c r="B174" s="64"/>
      <c r="C174" s="64"/>
      <c r="D174" s="64"/>
      <c r="E174" s="64"/>
      <c r="F174" s="65"/>
      <c r="G174" s="65" t="s">
        <v>23</v>
      </c>
      <c r="H174" s="66" t="s">
        <v>227</v>
      </c>
      <c r="I174" s="66" t="s">
        <v>117</v>
      </c>
      <c r="J174" s="66" t="s">
        <v>230</v>
      </c>
      <c r="K174" s="66"/>
      <c r="L174" s="67">
        <f t="shared" si="23"/>
        <v>251</v>
      </c>
      <c r="M174" s="67">
        <f t="shared" si="23"/>
        <v>250.8</v>
      </c>
      <c r="N174" s="61">
        <f t="shared" si="22"/>
        <v>99.920318725099605</v>
      </c>
    </row>
    <row r="175" spans="1:14">
      <c r="A175" s="63" t="s">
        <v>139</v>
      </c>
      <c r="B175" s="64"/>
      <c r="C175" s="64"/>
      <c r="D175" s="64"/>
      <c r="E175" s="64"/>
      <c r="F175" s="65"/>
      <c r="G175" s="65" t="s">
        <v>23</v>
      </c>
      <c r="H175" s="66" t="s">
        <v>227</v>
      </c>
      <c r="I175" s="66" t="s">
        <v>117</v>
      </c>
      <c r="J175" s="66" t="s">
        <v>230</v>
      </c>
      <c r="K175" s="66" t="s">
        <v>140</v>
      </c>
      <c r="L175" s="67">
        <f>L176</f>
        <v>251</v>
      </c>
      <c r="M175" s="67">
        <f>M176</f>
        <v>250.8</v>
      </c>
      <c r="N175" s="61">
        <f t="shared" si="22"/>
        <v>99.920318725099605</v>
      </c>
    </row>
    <row r="176" spans="1:14">
      <c r="A176" s="63" t="s">
        <v>141</v>
      </c>
      <c r="B176" s="64"/>
      <c r="C176" s="64"/>
      <c r="D176" s="64"/>
      <c r="E176" s="64"/>
      <c r="F176" s="65"/>
      <c r="G176" s="65" t="s">
        <v>23</v>
      </c>
      <c r="H176" s="66" t="s">
        <v>227</v>
      </c>
      <c r="I176" s="66" t="s">
        <v>117</v>
      </c>
      <c r="J176" s="66" t="s">
        <v>230</v>
      </c>
      <c r="K176" s="66" t="s">
        <v>142</v>
      </c>
      <c r="L176" s="67">
        <f>L177</f>
        <v>251</v>
      </c>
      <c r="M176" s="67">
        <f>M177</f>
        <v>250.8</v>
      </c>
      <c r="N176" s="61">
        <f t="shared" si="22"/>
        <v>99.920318725099605</v>
      </c>
    </row>
    <row r="177" spans="1:14">
      <c r="A177" s="68" t="s">
        <v>147</v>
      </c>
      <c r="B177" s="64"/>
      <c r="C177" s="64"/>
      <c r="D177" s="64"/>
      <c r="E177" s="64"/>
      <c r="F177" s="65"/>
      <c r="G177" s="74" t="s">
        <v>23</v>
      </c>
      <c r="H177" s="69" t="s">
        <v>227</v>
      </c>
      <c r="I177" s="69" t="s">
        <v>117</v>
      </c>
      <c r="J177" s="69" t="s">
        <v>230</v>
      </c>
      <c r="K177" s="69" t="s">
        <v>148</v>
      </c>
      <c r="L177" s="70">
        <v>251</v>
      </c>
      <c r="M177" s="70">
        <v>250.8</v>
      </c>
      <c r="N177" s="70">
        <f t="shared" si="22"/>
        <v>99.920318725099605</v>
      </c>
    </row>
    <row r="178" spans="1:14">
      <c r="A178" s="63" t="s">
        <v>231</v>
      </c>
      <c r="B178" s="64"/>
      <c r="C178" s="64"/>
      <c r="D178" s="64"/>
      <c r="E178" s="64"/>
      <c r="F178" s="65"/>
      <c r="G178" s="65" t="s">
        <v>23</v>
      </c>
      <c r="H178" s="66" t="s">
        <v>227</v>
      </c>
      <c r="I178" s="66" t="s">
        <v>232</v>
      </c>
      <c r="J178" s="66"/>
      <c r="K178" s="66"/>
      <c r="L178" s="67">
        <f>L179</f>
        <v>592</v>
      </c>
      <c r="M178" s="67">
        <f>M179</f>
        <v>592</v>
      </c>
      <c r="N178" s="61">
        <f t="shared" si="22"/>
        <v>100</v>
      </c>
    </row>
    <row r="179" spans="1:14">
      <c r="A179" s="63" t="s">
        <v>231</v>
      </c>
      <c r="B179" s="64"/>
      <c r="C179" s="64"/>
      <c r="D179" s="64"/>
      <c r="E179" s="64"/>
      <c r="F179" s="65"/>
      <c r="G179" s="65" t="s">
        <v>23</v>
      </c>
      <c r="H179" s="66" t="s">
        <v>227</v>
      </c>
      <c r="I179" s="66" t="s">
        <v>232</v>
      </c>
      <c r="J179" s="66" t="s">
        <v>233</v>
      </c>
      <c r="K179" s="66"/>
      <c r="L179" s="67">
        <f>L181</f>
        <v>592</v>
      </c>
      <c r="M179" s="67">
        <f>M181</f>
        <v>592</v>
      </c>
      <c r="N179" s="61">
        <f t="shared" si="22"/>
        <v>100</v>
      </c>
    </row>
    <row r="180" spans="1:14">
      <c r="A180" s="63" t="s">
        <v>234</v>
      </c>
      <c r="B180" s="64"/>
      <c r="C180" s="64"/>
      <c r="D180" s="64"/>
      <c r="E180" s="64"/>
      <c r="F180" s="65"/>
      <c r="G180" s="65"/>
      <c r="H180" s="66"/>
      <c r="I180" s="66"/>
      <c r="J180" s="66"/>
      <c r="K180" s="66"/>
      <c r="L180" s="67"/>
      <c r="M180" s="67"/>
      <c r="N180" s="67"/>
    </row>
    <row r="181" spans="1:14">
      <c r="A181" s="63" t="s">
        <v>235</v>
      </c>
      <c r="B181" s="64"/>
      <c r="C181" s="64"/>
      <c r="D181" s="64"/>
      <c r="E181" s="64"/>
      <c r="F181" s="65"/>
      <c r="G181" s="65" t="s">
        <v>23</v>
      </c>
      <c r="H181" s="66" t="s">
        <v>227</v>
      </c>
      <c r="I181" s="66" t="s">
        <v>232</v>
      </c>
      <c r="J181" s="66" t="s">
        <v>236</v>
      </c>
      <c r="K181" s="66"/>
      <c r="L181" s="67">
        <f t="shared" ref="L181:M181" si="24">L182</f>
        <v>592</v>
      </c>
      <c r="M181" s="67">
        <f t="shared" si="24"/>
        <v>592</v>
      </c>
      <c r="N181" s="61">
        <f t="shared" si="22"/>
        <v>100</v>
      </c>
    </row>
    <row r="182" spans="1:14">
      <c r="A182" s="63" t="s">
        <v>139</v>
      </c>
      <c r="B182" s="64"/>
      <c r="C182" s="64"/>
      <c r="D182" s="64"/>
      <c r="E182" s="64"/>
      <c r="F182" s="65"/>
      <c r="G182" s="65" t="s">
        <v>23</v>
      </c>
      <c r="H182" s="66" t="s">
        <v>227</v>
      </c>
      <c r="I182" s="66" t="s">
        <v>232</v>
      </c>
      <c r="J182" s="66" t="s">
        <v>236</v>
      </c>
      <c r="K182" s="66" t="s">
        <v>140</v>
      </c>
      <c r="L182" s="67">
        <f>L183</f>
        <v>592</v>
      </c>
      <c r="M182" s="67">
        <f>M183</f>
        <v>592</v>
      </c>
      <c r="N182" s="61">
        <f t="shared" si="22"/>
        <v>100</v>
      </c>
    </row>
    <row r="183" spans="1:14">
      <c r="A183" s="63" t="s">
        <v>141</v>
      </c>
      <c r="B183" s="64"/>
      <c r="C183" s="64"/>
      <c r="D183" s="64"/>
      <c r="E183" s="64"/>
      <c r="F183" s="65"/>
      <c r="G183" s="65" t="s">
        <v>23</v>
      </c>
      <c r="H183" s="66" t="s">
        <v>227</v>
      </c>
      <c r="I183" s="66" t="s">
        <v>232</v>
      </c>
      <c r="J183" s="66" t="s">
        <v>236</v>
      </c>
      <c r="K183" s="66" t="s">
        <v>142</v>
      </c>
      <c r="L183" s="67">
        <f>L184</f>
        <v>592</v>
      </c>
      <c r="M183" s="67">
        <f>M184</f>
        <v>592</v>
      </c>
      <c r="N183" s="61">
        <f t="shared" si="22"/>
        <v>100</v>
      </c>
    </row>
    <row r="184" spans="1:14">
      <c r="A184" s="68" t="s">
        <v>147</v>
      </c>
      <c r="B184" s="64"/>
      <c r="C184" s="64"/>
      <c r="D184" s="64"/>
      <c r="E184" s="64"/>
      <c r="F184" s="65"/>
      <c r="G184" s="74" t="s">
        <v>23</v>
      </c>
      <c r="H184" s="69" t="s">
        <v>227</v>
      </c>
      <c r="I184" s="69" t="s">
        <v>232</v>
      </c>
      <c r="J184" s="69" t="s">
        <v>236</v>
      </c>
      <c r="K184" s="69" t="s">
        <v>148</v>
      </c>
      <c r="L184" s="70">
        <f>400+680-205+125+330.3-408.3-330</f>
        <v>592</v>
      </c>
      <c r="M184" s="70">
        <f>400+680-205+125+330.3-408.3-330</f>
        <v>592</v>
      </c>
      <c r="N184" s="70">
        <f t="shared" si="22"/>
        <v>100</v>
      </c>
    </row>
    <row r="185" spans="1:14">
      <c r="A185" s="63" t="s">
        <v>237</v>
      </c>
      <c r="B185" s="64"/>
      <c r="C185" s="64"/>
      <c r="D185" s="64"/>
      <c r="E185" s="64"/>
      <c r="F185" s="65"/>
      <c r="G185" s="65" t="s">
        <v>23</v>
      </c>
      <c r="H185" s="72" t="s">
        <v>238</v>
      </c>
      <c r="I185" s="72"/>
      <c r="J185" s="72"/>
      <c r="K185" s="66"/>
      <c r="L185" s="73">
        <f>L186</f>
        <v>4921.2</v>
      </c>
      <c r="M185" s="90">
        <f>M186</f>
        <v>2902.2</v>
      </c>
      <c r="N185" s="61">
        <f t="shared" si="22"/>
        <v>58.973421116800786</v>
      </c>
    </row>
    <row r="186" spans="1:14">
      <c r="A186" s="83" t="s">
        <v>239</v>
      </c>
      <c r="B186" s="64"/>
      <c r="C186" s="64"/>
      <c r="D186" s="64"/>
      <c r="E186" s="64"/>
      <c r="F186" s="65"/>
      <c r="G186" s="65" t="s">
        <v>23</v>
      </c>
      <c r="H186" s="72" t="s">
        <v>238</v>
      </c>
      <c r="I186" s="72" t="s">
        <v>227</v>
      </c>
      <c r="J186" s="72"/>
      <c r="K186" s="66"/>
      <c r="L186" s="73">
        <f>L189+L196+L199</f>
        <v>4921.2</v>
      </c>
      <c r="M186" s="90">
        <f>M189+M196+M199</f>
        <v>2902.2</v>
      </c>
      <c r="N186" s="61">
        <f t="shared" si="22"/>
        <v>58.973421116800786</v>
      </c>
    </row>
    <row r="187" spans="1:14">
      <c r="A187" s="63" t="s">
        <v>240</v>
      </c>
      <c r="B187" s="64"/>
      <c r="C187" s="64"/>
      <c r="D187" s="64"/>
      <c r="E187" s="64"/>
      <c r="F187" s="65"/>
      <c r="G187" s="91"/>
      <c r="H187" s="72"/>
      <c r="I187" s="72"/>
      <c r="J187" s="72"/>
      <c r="K187" s="66"/>
      <c r="L187" s="73"/>
      <c r="M187" s="73"/>
      <c r="N187" s="73"/>
    </row>
    <row r="188" spans="1:14">
      <c r="A188" s="63" t="s">
        <v>241</v>
      </c>
      <c r="B188" s="64"/>
      <c r="C188" s="64"/>
      <c r="D188" s="64"/>
      <c r="E188" s="64"/>
      <c r="F188" s="65"/>
      <c r="G188" s="74"/>
      <c r="H188" s="72"/>
      <c r="I188" s="72"/>
      <c r="J188" s="72"/>
      <c r="K188" s="66"/>
      <c r="L188" s="73"/>
      <c r="M188" s="73"/>
      <c r="N188" s="73"/>
    </row>
    <row r="189" spans="1:14">
      <c r="A189" s="63" t="s">
        <v>242</v>
      </c>
      <c r="B189" s="64"/>
      <c r="C189" s="64"/>
      <c r="D189" s="64"/>
      <c r="E189" s="64"/>
      <c r="F189" s="65"/>
      <c r="G189" s="65" t="s">
        <v>23</v>
      </c>
      <c r="H189" s="72" t="s">
        <v>238</v>
      </c>
      <c r="I189" s="72" t="s">
        <v>227</v>
      </c>
      <c r="J189" s="72" t="s">
        <v>243</v>
      </c>
      <c r="K189" s="66"/>
      <c r="L189" s="73">
        <f>L191</f>
        <v>4365</v>
      </c>
      <c r="M189" s="73">
        <f>M191</f>
        <v>2346</v>
      </c>
      <c r="N189" s="61">
        <f t="shared" ref="N189:N192" si="25">M189/L189*100</f>
        <v>53.745704467353953</v>
      </c>
    </row>
    <row r="190" spans="1:14">
      <c r="A190" s="63" t="s">
        <v>244</v>
      </c>
      <c r="B190" s="64"/>
      <c r="C190" s="64"/>
      <c r="D190" s="64"/>
      <c r="E190" s="64"/>
      <c r="F190" s="65"/>
      <c r="G190" s="74"/>
      <c r="H190" s="72"/>
      <c r="I190" s="72"/>
      <c r="J190" s="72"/>
      <c r="K190" s="66"/>
      <c r="L190" s="73"/>
      <c r="M190" s="73"/>
      <c r="N190" s="73"/>
    </row>
    <row r="191" spans="1:14">
      <c r="A191" s="63" t="s">
        <v>245</v>
      </c>
      <c r="B191" s="64"/>
      <c r="C191" s="64"/>
      <c r="D191" s="64"/>
      <c r="E191" s="64"/>
      <c r="F191" s="65"/>
      <c r="G191" s="65" t="s">
        <v>23</v>
      </c>
      <c r="H191" s="72" t="s">
        <v>238</v>
      </c>
      <c r="I191" s="72" t="s">
        <v>227</v>
      </c>
      <c r="J191" s="72" t="s">
        <v>243</v>
      </c>
      <c r="K191" s="66" t="s">
        <v>140</v>
      </c>
      <c r="L191" s="73">
        <f>L192</f>
        <v>4365</v>
      </c>
      <c r="M191" s="73">
        <f>M192</f>
        <v>2346</v>
      </c>
      <c r="N191" s="61">
        <f t="shared" si="25"/>
        <v>53.745704467353953</v>
      </c>
    </row>
    <row r="192" spans="1:14">
      <c r="A192" s="63" t="s">
        <v>246</v>
      </c>
      <c r="B192" s="64"/>
      <c r="C192" s="64"/>
      <c r="D192" s="64"/>
      <c r="E192" s="64"/>
      <c r="F192" s="65"/>
      <c r="G192" s="65" t="s">
        <v>23</v>
      </c>
      <c r="H192" s="72" t="s">
        <v>238</v>
      </c>
      <c r="I192" s="72" t="s">
        <v>227</v>
      </c>
      <c r="J192" s="72" t="s">
        <v>243</v>
      </c>
      <c r="K192" s="66" t="s">
        <v>142</v>
      </c>
      <c r="L192" s="73">
        <f>L194</f>
        <v>4365</v>
      </c>
      <c r="M192" s="73">
        <f>M194</f>
        <v>2346</v>
      </c>
      <c r="N192" s="61">
        <f t="shared" si="25"/>
        <v>53.745704467353953</v>
      </c>
    </row>
    <row r="193" spans="1:14">
      <c r="A193" s="68" t="s">
        <v>247</v>
      </c>
      <c r="B193" s="64"/>
      <c r="C193" s="64"/>
      <c r="D193" s="64"/>
      <c r="E193" s="64"/>
      <c r="F193" s="65"/>
      <c r="G193" s="74"/>
      <c r="H193" s="72"/>
      <c r="I193" s="72"/>
      <c r="J193" s="72"/>
      <c r="K193" s="66"/>
      <c r="L193" s="73"/>
      <c r="M193" s="73"/>
      <c r="N193" s="73"/>
    </row>
    <row r="194" spans="1:14">
      <c r="A194" s="68" t="s">
        <v>245</v>
      </c>
      <c r="B194" s="64"/>
      <c r="C194" s="64"/>
      <c r="D194" s="64"/>
      <c r="E194" s="64"/>
      <c r="F194" s="65"/>
      <c r="G194" s="74" t="s">
        <v>23</v>
      </c>
      <c r="H194" s="75" t="s">
        <v>238</v>
      </c>
      <c r="I194" s="75" t="s">
        <v>227</v>
      </c>
      <c r="J194" s="75" t="s">
        <v>243</v>
      </c>
      <c r="K194" s="69" t="s">
        <v>148</v>
      </c>
      <c r="L194" s="27">
        <v>4365</v>
      </c>
      <c r="M194" s="27">
        <v>2346</v>
      </c>
      <c r="N194" s="70">
        <f t="shared" ref="N194" si="26">M194/L194*100</f>
        <v>53.745704467353953</v>
      </c>
    </row>
    <row r="195" spans="1:14">
      <c r="A195" s="63" t="s">
        <v>248</v>
      </c>
      <c r="B195" s="64"/>
      <c r="C195" s="64"/>
      <c r="D195" s="64"/>
      <c r="E195" s="64"/>
      <c r="F195" s="65"/>
      <c r="G195" s="65" t="s">
        <v>23</v>
      </c>
      <c r="H195" s="72" t="s">
        <v>238</v>
      </c>
      <c r="I195" s="72" t="s">
        <v>227</v>
      </c>
      <c r="J195" s="72" t="s">
        <v>249</v>
      </c>
      <c r="K195" s="66"/>
      <c r="L195" s="73"/>
      <c r="M195" s="73"/>
      <c r="N195" s="73"/>
    </row>
    <row r="196" spans="1:14">
      <c r="A196" s="63" t="s">
        <v>139</v>
      </c>
      <c r="B196" s="64"/>
      <c r="C196" s="64"/>
      <c r="D196" s="64"/>
      <c r="E196" s="64"/>
      <c r="F196" s="65"/>
      <c r="G196" s="65" t="s">
        <v>23</v>
      </c>
      <c r="H196" s="72" t="s">
        <v>238</v>
      </c>
      <c r="I196" s="72" t="s">
        <v>227</v>
      </c>
      <c r="J196" s="72" t="s">
        <v>249</v>
      </c>
      <c r="K196" s="66" t="s">
        <v>140</v>
      </c>
      <c r="L196" s="73">
        <f>L197</f>
        <v>237.2</v>
      </c>
      <c r="M196" s="90">
        <f>M197</f>
        <v>237.2</v>
      </c>
      <c r="N196" s="61">
        <f t="shared" ref="N196:N215" si="27">M196/L196*100</f>
        <v>100</v>
      </c>
    </row>
    <row r="197" spans="1:14">
      <c r="A197" s="63" t="s">
        <v>141</v>
      </c>
      <c r="B197" s="64"/>
      <c r="C197" s="64"/>
      <c r="D197" s="64"/>
      <c r="E197" s="64"/>
      <c r="F197" s="65"/>
      <c r="G197" s="65" t="s">
        <v>23</v>
      </c>
      <c r="H197" s="72" t="s">
        <v>238</v>
      </c>
      <c r="I197" s="72" t="s">
        <v>227</v>
      </c>
      <c r="J197" s="72" t="s">
        <v>249</v>
      </c>
      <c r="K197" s="66" t="s">
        <v>142</v>
      </c>
      <c r="L197" s="73">
        <f>L198</f>
        <v>237.2</v>
      </c>
      <c r="M197" s="90">
        <f>M198</f>
        <v>237.2</v>
      </c>
      <c r="N197" s="61">
        <f t="shared" si="27"/>
        <v>100</v>
      </c>
    </row>
    <row r="198" spans="1:14">
      <c r="A198" s="68" t="s">
        <v>147</v>
      </c>
      <c r="B198" s="64"/>
      <c r="C198" s="64"/>
      <c r="D198" s="64"/>
      <c r="E198" s="64"/>
      <c r="F198" s="65"/>
      <c r="G198" s="74" t="s">
        <v>23</v>
      </c>
      <c r="H198" s="75" t="s">
        <v>238</v>
      </c>
      <c r="I198" s="75" t="s">
        <v>227</v>
      </c>
      <c r="J198" s="75" t="s">
        <v>249</v>
      </c>
      <c r="K198" s="69" t="s">
        <v>148</v>
      </c>
      <c r="L198" s="27">
        <v>237.2</v>
      </c>
      <c r="M198" s="92">
        <v>237.2</v>
      </c>
      <c r="N198" s="70">
        <f t="shared" si="27"/>
        <v>100</v>
      </c>
    </row>
    <row r="199" spans="1:14">
      <c r="A199" s="63" t="s">
        <v>250</v>
      </c>
      <c r="B199" s="64"/>
      <c r="C199" s="64"/>
      <c r="D199" s="64"/>
      <c r="E199" s="64"/>
      <c r="F199" s="65"/>
      <c r="G199" s="65" t="s">
        <v>23</v>
      </c>
      <c r="H199" s="72" t="s">
        <v>238</v>
      </c>
      <c r="I199" s="72" t="s">
        <v>227</v>
      </c>
      <c r="J199" s="72" t="s">
        <v>251</v>
      </c>
      <c r="K199" s="66"/>
      <c r="L199" s="73">
        <f>L200</f>
        <v>319</v>
      </c>
      <c r="M199" s="73">
        <f t="shared" ref="M199:N201" si="28">M200</f>
        <v>319</v>
      </c>
      <c r="N199" s="73">
        <f t="shared" si="28"/>
        <v>100</v>
      </c>
    </row>
    <row r="200" spans="1:14">
      <c r="A200" s="63" t="s">
        <v>139</v>
      </c>
      <c r="B200" s="64"/>
      <c r="C200" s="64"/>
      <c r="D200" s="64"/>
      <c r="E200" s="64"/>
      <c r="F200" s="65"/>
      <c r="G200" s="65" t="s">
        <v>23</v>
      </c>
      <c r="H200" s="72" t="s">
        <v>238</v>
      </c>
      <c r="I200" s="72" t="s">
        <v>227</v>
      </c>
      <c r="J200" s="72" t="s">
        <v>251</v>
      </c>
      <c r="K200" s="66" t="s">
        <v>140</v>
      </c>
      <c r="L200" s="73">
        <f>L201</f>
        <v>319</v>
      </c>
      <c r="M200" s="73">
        <f t="shared" si="28"/>
        <v>319</v>
      </c>
      <c r="N200" s="61">
        <f t="shared" si="27"/>
        <v>100</v>
      </c>
    </row>
    <row r="201" spans="1:14">
      <c r="A201" s="63" t="s">
        <v>141</v>
      </c>
      <c r="B201" s="64"/>
      <c r="C201" s="64"/>
      <c r="D201" s="64"/>
      <c r="E201" s="64"/>
      <c r="F201" s="65"/>
      <c r="G201" s="65" t="s">
        <v>23</v>
      </c>
      <c r="H201" s="72" t="s">
        <v>238</v>
      </c>
      <c r="I201" s="72" t="s">
        <v>227</v>
      </c>
      <c r="J201" s="72" t="s">
        <v>251</v>
      </c>
      <c r="K201" s="66" t="s">
        <v>142</v>
      </c>
      <c r="L201" s="73">
        <f>L202</f>
        <v>319</v>
      </c>
      <c r="M201" s="73">
        <f t="shared" si="28"/>
        <v>319</v>
      </c>
      <c r="N201" s="61">
        <f t="shared" si="27"/>
        <v>100</v>
      </c>
    </row>
    <row r="202" spans="1:14">
      <c r="A202" s="68" t="s">
        <v>147</v>
      </c>
      <c r="B202" s="64"/>
      <c r="C202" s="64"/>
      <c r="D202" s="64"/>
      <c r="E202" s="64"/>
      <c r="F202" s="65"/>
      <c r="G202" s="74" t="s">
        <v>23</v>
      </c>
      <c r="H202" s="75" t="s">
        <v>238</v>
      </c>
      <c r="I202" s="75" t="s">
        <v>227</v>
      </c>
      <c r="J202" s="75" t="s">
        <v>251</v>
      </c>
      <c r="K202" s="69" t="s">
        <v>148</v>
      </c>
      <c r="L202" s="27">
        <v>319</v>
      </c>
      <c r="M202" s="27">
        <v>319</v>
      </c>
      <c r="N202" s="70">
        <f t="shared" si="27"/>
        <v>100</v>
      </c>
    </row>
    <row r="203" spans="1:14">
      <c r="A203" s="63" t="s">
        <v>252</v>
      </c>
      <c r="B203" s="18"/>
      <c r="C203" s="18"/>
      <c r="D203" s="18"/>
      <c r="E203" s="18"/>
      <c r="F203" s="24"/>
      <c r="G203" s="65" t="s">
        <v>23</v>
      </c>
      <c r="H203" s="72" t="s">
        <v>150</v>
      </c>
      <c r="I203" s="72"/>
      <c r="J203" s="72"/>
      <c r="K203" s="66"/>
      <c r="L203" s="73">
        <f>L204+L223</f>
        <v>126508.8</v>
      </c>
      <c r="M203" s="73">
        <f>M204+M223</f>
        <v>90490.200000000012</v>
      </c>
      <c r="N203" s="61">
        <f t="shared" si="27"/>
        <v>71.528779025648817</v>
      </c>
    </row>
    <row r="204" spans="1:14">
      <c r="A204" s="63" t="s">
        <v>253</v>
      </c>
      <c r="B204" s="18"/>
      <c r="C204" s="18"/>
      <c r="D204" s="18"/>
      <c r="E204" s="18"/>
      <c r="F204" s="24"/>
      <c r="G204" s="65" t="s">
        <v>23</v>
      </c>
      <c r="H204" s="72" t="s">
        <v>150</v>
      </c>
      <c r="I204" s="72" t="s">
        <v>114</v>
      </c>
      <c r="J204" s="72"/>
      <c r="K204" s="66"/>
      <c r="L204" s="73">
        <f>L205+L217+L212</f>
        <v>107083.6</v>
      </c>
      <c r="M204" s="73">
        <f>M205+M217+M212</f>
        <v>85600.1</v>
      </c>
      <c r="N204" s="61">
        <f t="shared" si="27"/>
        <v>79.937637509385198</v>
      </c>
    </row>
    <row r="205" spans="1:14">
      <c r="A205" s="93" t="s">
        <v>254</v>
      </c>
      <c r="B205" s="18"/>
      <c r="C205" s="18"/>
      <c r="D205" s="18"/>
      <c r="E205" s="18"/>
      <c r="F205" s="24"/>
      <c r="G205" s="65" t="s">
        <v>23</v>
      </c>
      <c r="H205" s="88" t="s">
        <v>255</v>
      </c>
      <c r="I205" s="88" t="s">
        <v>114</v>
      </c>
      <c r="J205" s="88" t="s">
        <v>256</v>
      </c>
      <c r="K205" s="88"/>
      <c r="L205" s="67">
        <f>L207</f>
        <v>45744.6</v>
      </c>
      <c r="M205" s="67">
        <f>M207</f>
        <v>45744.6</v>
      </c>
      <c r="N205" s="61">
        <f t="shared" si="27"/>
        <v>100</v>
      </c>
    </row>
    <row r="206" spans="1:14">
      <c r="A206" s="63" t="s">
        <v>244</v>
      </c>
      <c r="B206" s="18"/>
      <c r="C206" s="18"/>
      <c r="D206" s="18"/>
      <c r="E206" s="18"/>
      <c r="F206" s="24"/>
      <c r="G206" s="65"/>
      <c r="H206" s="88"/>
      <c r="I206" s="88"/>
      <c r="J206" s="88"/>
      <c r="K206" s="88"/>
      <c r="L206" s="67"/>
      <c r="M206" s="67"/>
      <c r="N206" s="67"/>
    </row>
    <row r="207" spans="1:14">
      <c r="A207" s="63" t="s">
        <v>257</v>
      </c>
      <c r="B207" s="18"/>
      <c r="C207" s="18"/>
      <c r="D207" s="18"/>
      <c r="E207" s="18"/>
      <c r="F207" s="24"/>
      <c r="G207" s="65" t="s">
        <v>23</v>
      </c>
      <c r="H207" s="88" t="s">
        <v>255</v>
      </c>
      <c r="I207" s="88" t="s">
        <v>114</v>
      </c>
      <c r="J207" s="88" t="s">
        <v>256</v>
      </c>
      <c r="K207" s="88"/>
      <c r="L207" s="67">
        <f>L208</f>
        <v>45744.6</v>
      </c>
      <c r="M207" s="67">
        <f>M208</f>
        <v>45744.6</v>
      </c>
      <c r="N207" s="61">
        <f t="shared" si="27"/>
        <v>100</v>
      </c>
    </row>
    <row r="208" spans="1:14">
      <c r="A208" s="63" t="s">
        <v>246</v>
      </c>
      <c r="B208" s="18"/>
      <c r="C208" s="18"/>
      <c r="D208" s="18"/>
      <c r="E208" s="18"/>
      <c r="F208" s="24"/>
      <c r="G208" s="65" t="s">
        <v>23</v>
      </c>
      <c r="H208" s="88" t="s">
        <v>255</v>
      </c>
      <c r="I208" s="88" t="s">
        <v>114</v>
      </c>
      <c r="J208" s="88" t="s">
        <v>256</v>
      </c>
      <c r="K208" s="88" t="s">
        <v>258</v>
      </c>
      <c r="L208" s="67">
        <f>L210</f>
        <v>45744.6</v>
      </c>
      <c r="M208" s="67">
        <f>M210</f>
        <v>45744.6</v>
      </c>
      <c r="N208" s="61">
        <f t="shared" si="27"/>
        <v>100</v>
      </c>
    </row>
    <row r="209" spans="1:14">
      <c r="A209" s="68" t="s">
        <v>247</v>
      </c>
      <c r="B209" s="18"/>
      <c r="C209" s="18"/>
      <c r="D209" s="18"/>
      <c r="E209" s="18"/>
      <c r="F209" s="24"/>
      <c r="G209" s="65"/>
      <c r="H209" s="87"/>
      <c r="I209" s="87"/>
      <c r="J209" s="87"/>
      <c r="K209" s="87"/>
      <c r="L209" s="70"/>
      <c r="M209" s="70"/>
      <c r="N209" s="70"/>
    </row>
    <row r="210" spans="1:14">
      <c r="A210" s="68" t="s">
        <v>259</v>
      </c>
      <c r="B210" s="18"/>
      <c r="C210" s="18"/>
      <c r="D210" s="18"/>
      <c r="E210" s="18"/>
      <c r="F210" s="24"/>
      <c r="G210" s="74" t="s">
        <v>23</v>
      </c>
      <c r="H210" s="87" t="s">
        <v>255</v>
      </c>
      <c r="I210" s="87" t="s">
        <v>114</v>
      </c>
      <c r="J210" s="87" t="s">
        <v>256</v>
      </c>
      <c r="K210" s="87" t="s">
        <v>260</v>
      </c>
      <c r="L210" s="70">
        <v>45744.6</v>
      </c>
      <c r="M210" s="70">
        <v>45744.6</v>
      </c>
      <c r="N210" s="70">
        <f t="shared" si="27"/>
        <v>100</v>
      </c>
    </row>
    <row r="211" spans="1:14">
      <c r="A211" s="63" t="s">
        <v>244</v>
      </c>
      <c r="B211" s="18"/>
      <c r="C211" s="18"/>
      <c r="D211" s="18"/>
      <c r="E211" s="18"/>
      <c r="F211" s="24"/>
      <c r="G211" s="74"/>
      <c r="H211" s="87"/>
      <c r="I211" s="87"/>
      <c r="J211" s="89"/>
      <c r="K211" s="87"/>
      <c r="L211" s="70"/>
      <c r="M211" s="70"/>
      <c r="N211" s="70"/>
    </row>
    <row r="212" spans="1:14">
      <c r="A212" s="63" t="s">
        <v>261</v>
      </c>
      <c r="B212" s="18"/>
      <c r="C212" s="18"/>
      <c r="D212" s="18"/>
      <c r="E212" s="18"/>
      <c r="F212" s="24"/>
      <c r="G212" s="65" t="s">
        <v>23</v>
      </c>
      <c r="H212" s="88" t="s">
        <v>255</v>
      </c>
      <c r="I212" s="88" t="s">
        <v>114</v>
      </c>
      <c r="J212" s="88" t="s">
        <v>262</v>
      </c>
      <c r="K212" s="88"/>
      <c r="L212" s="67">
        <f>L213</f>
        <v>61339</v>
      </c>
      <c r="M212" s="67">
        <f>M213</f>
        <v>39855.5</v>
      </c>
      <c r="N212" s="61">
        <f t="shared" si="27"/>
        <v>64.975790280245846</v>
      </c>
    </row>
    <row r="213" spans="1:14">
      <c r="A213" s="63" t="s">
        <v>246</v>
      </c>
      <c r="B213" s="18"/>
      <c r="C213" s="18"/>
      <c r="D213" s="18"/>
      <c r="E213" s="18"/>
      <c r="F213" s="24"/>
      <c r="G213" s="65" t="s">
        <v>23</v>
      </c>
      <c r="H213" s="88" t="s">
        <v>255</v>
      </c>
      <c r="I213" s="88" t="s">
        <v>114</v>
      </c>
      <c r="J213" s="88" t="s">
        <v>262</v>
      </c>
      <c r="K213" s="88" t="s">
        <v>258</v>
      </c>
      <c r="L213" s="67">
        <f>L215</f>
        <v>61339</v>
      </c>
      <c r="M213" s="67">
        <f>M215</f>
        <v>39855.5</v>
      </c>
      <c r="N213" s="61">
        <f t="shared" si="27"/>
        <v>64.975790280245846</v>
      </c>
    </row>
    <row r="214" spans="1:14">
      <c r="A214" s="68" t="s">
        <v>247</v>
      </c>
      <c r="B214" s="18"/>
      <c r="C214" s="18"/>
      <c r="D214" s="18"/>
      <c r="E214" s="18"/>
      <c r="F214" s="24"/>
      <c r="G214" s="74"/>
      <c r="H214" s="87"/>
      <c r="I214" s="87"/>
      <c r="J214" s="87"/>
      <c r="K214" s="87"/>
      <c r="L214" s="70"/>
      <c r="M214" s="70"/>
      <c r="N214" s="70"/>
    </row>
    <row r="215" spans="1:14">
      <c r="A215" s="68" t="s">
        <v>259</v>
      </c>
      <c r="B215" s="18"/>
      <c r="C215" s="18"/>
      <c r="D215" s="18"/>
      <c r="E215" s="18"/>
      <c r="F215" s="24"/>
      <c r="G215" s="74" t="s">
        <v>23</v>
      </c>
      <c r="H215" s="87" t="s">
        <v>255</v>
      </c>
      <c r="I215" s="87" t="s">
        <v>114</v>
      </c>
      <c r="J215" s="87" t="s">
        <v>262</v>
      </c>
      <c r="K215" s="87" t="s">
        <v>260</v>
      </c>
      <c r="L215" s="70">
        <v>61339</v>
      </c>
      <c r="M215" s="70">
        <v>39855.5</v>
      </c>
      <c r="N215" s="70">
        <f t="shared" si="27"/>
        <v>64.975790280245846</v>
      </c>
    </row>
    <row r="216" spans="1:14">
      <c r="A216" s="93" t="s">
        <v>263</v>
      </c>
      <c r="B216" s="18"/>
      <c r="C216" s="18"/>
      <c r="D216" s="18"/>
      <c r="E216" s="18"/>
      <c r="F216" s="24"/>
      <c r="G216" s="74"/>
      <c r="H216" s="75"/>
      <c r="I216" s="75"/>
      <c r="J216" s="75"/>
      <c r="K216" s="69"/>
      <c r="L216" s="27"/>
      <c r="M216" s="27"/>
      <c r="N216" s="27"/>
    </row>
    <row r="217" spans="1:14">
      <c r="A217" s="93" t="s">
        <v>264</v>
      </c>
      <c r="B217" s="18"/>
      <c r="C217" s="18"/>
      <c r="D217" s="18"/>
      <c r="E217" s="18"/>
      <c r="F217" s="24"/>
      <c r="G217" s="65" t="s">
        <v>23</v>
      </c>
      <c r="H217" s="88" t="s">
        <v>150</v>
      </c>
      <c r="I217" s="88" t="s">
        <v>114</v>
      </c>
      <c r="J217" s="88" t="s">
        <v>265</v>
      </c>
      <c r="K217" s="88"/>
      <c r="L217" s="67">
        <f>L219</f>
        <v>0</v>
      </c>
      <c r="M217" s="67">
        <f>M219</f>
        <v>0</v>
      </c>
      <c r="N217" s="67">
        <f>N219</f>
        <v>0</v>
      </c>
    </row>
    <row r="218" spans="1:14">
      <c r="A218" s="63" t="s">
        <v>244</v>
      </c>
      <c r="B218" s="18"/>
      <c r="C218" s="18"/>
      <c r="D218" s="18"/>
      <c r="E218" s="18"/>
      <c r="F218" s="24"/>
      <c r="G218" s="94"/>
      <c r="H218" s="94"/>
      <c r="I218" s="94"/>
      <c r="J218" s="95"/>
      <c r="K218" s="88"/>
      <c r="L218" s="67"/>
      <c r="M218" s="67"/>
      <c r="N218" s="67"/>
    </row>
    <row r="219" spans="1:14">
      <c r="A219" s="63" t="s">
        <v>259</v>
      </c>
      <c r="B219" s="18"/>
      <c r="C219" s="18"/>
      <c r="D219" s="18"/>
      <c r="E219" s="18"/>
      <c r="F219" s="24"/>
      <c r="G219" s="65" t="s">
        <v>23</v>
      </c>
      <c r="H219" s="88" t="s">
        <v>150</v>
      </c>
      <c r="I219" s="88" t="s">
        <v>114</v>
      </c>
      <c r="J219" s="88" t="s">
        <v>265</v>
      </c>
      <c r="K219" s="88" t="s">
        <v>258</v>
      </c>
      <c r="L219" s="67">
        <f>L220</f>
        <v>0</v>
      </c>
      <c r="M219" s="67">
        <f>M220</f>
        <v>0</v>
      </c>
      <c r="N219" s="67">
        <f>N220</f>
        <v>0</v>
      </c>
    </row>
    <row r="220" spans="1:14">
      <c r="A220" s="63" t="s">
        <v>246</v>
      </c>
      <c r="B220" s="18"/>
      <c r="C220" s="18"/>
      <c r="D220" s="18"/>
      <c r="E220" s="18"/>
      <c r="F220" s="24"/>
      <c r="G220" s="65" t="s">
        <v>23</v>
      </c>
      <c r="H220" s="88" t="s">
        <v>150</v>
      </c>
      <c r="I220" s="88" t="s">
        <v>114</v>
      </c>
      <c r="J220" s="88" t="s">
        <v>265</v>
      </c>
      <c r="K220" s="88" t="s">
        <v>266</v>
      </c>
      <c r="L220" s="67">
        <f>L222</f>
        <v>0</v>
      </c>
      <c r="M220" s="67">
        <f>M222</f>
        <v>0</v>
      </c>
      <c r="N220" s="67">
        <f>N222</f>
        <v>0</v>
      </c>
    </row>
    <row r="221" spans="1:14">
      <c r="A221" s="68" t="s">
        <v>247</v>
      </c>
      <c r="B221" s="18"/>
      <c r="C221" s="18"/>
      <c r="D221" s="18"/>
      <c r="E221" s="18"/>
      <c r="F221" s="24"/>
      <c r="G221" s="65"/>
      <c r="H221" s="88"/>
      <c r="I221" s="88"/>
      <c r="J221" s="88"/>
      <c r="K221" s="89"/>
      <c r="L221" s="70"/>
      <c r="M221" s="70"/>
      <c r="N221" s="70"/>
    </row>
    <row r="222" spans="1:14">
      <c r="A222" s="68" t="s">
        <v>259</v>
      </c>
      <c r="B222" s="18"/>
      <c r="C222" s="18"/>
      <c r="D222" s="18"/>
      <c r="E222" s="18"/>
      <c r="F222" s="24"/>
      <c r="G222" s="74" t="s">
        <v>23</v>
      </c>
      <c r="H222" s="89" t="s">
        <v>150</v>
      </c>
      <c r="I222" s="89" t="s">
        <v>114</v>
      </c>
      <c r="J222" s="89" t="s">
        <v>265</v>
      </c>
      <c r="K222" s="89" t="s">
        <v>260</v>
      </c>
      <c r="L222" s="70">
        <f>3403.5+90-3403.5-90</f>
        <v>0</v>
      </c>
      <c r="M222" s="70">
        <f>3403.5+90-3403.5-90</f>
        <v>0</v>
      </c>
      <c r="N222" s="70">
        <f>3403.5+90-3403.5-90</f>
        <v>0</v>
      </c>
    </row>
    <row r="223" spans="1:14">
      <c r="A223" s="63" t="s">
        <v>267</v>
      </c>
      <c r="B223" s="18"/>
      <c r="C223" s="18"/>
      <c r="D223" s="18"/>
      <c r="E223" s="18"/>
      <c r="F223" s="24"/>
      <c r="G223" s="65" t="s">
        <v>23</v>
      </c>
      <c r="H223" s="88" t="s">
        <v>150</v>
      </c>
      <c r="I223" s="88" t="s">
        <v>117</v>
      </c>
      <c r="J223" s="88"/>
      <c r="K223" s="88"/>
      <c r="L223" s="67">
        <f>L225+L230</f>
        <v>19425.2</v>
      </c>
      <c r="M223" s="67">
        <f>M225+M230</f>
        <v>4890.0999999999995</v>
      </c>
      <c r="N223" s="61">
        <f t="shared" ref="N223:N227" si="29">M223/L223*100</f>
        <v>25.174000782488719</v>
      </c>
    </row>
    <row r="224" spans="1:14">
      <c r="A224" s="63" t="s">
        <v>268</v>
      </c>
      <c r="B224" s="18"/>
      <c r="C224" s="18"/>
      <c r="D224" s="18"/>
      <c r="E224" s="18"/>
      <c r="F224" s="24"/>
      <c r="G224" s="74"/>
      <c r="H224" s="88"/>
      <c r="I224" s="88"/>
      <c r="J224" s="88"/>
      <c r="K224" s="88"/>
      <c r="L224" s="67"/>
      <c r="M224" s="67"/>
      <c r="N224" s="67"/>
    </row>
    <row r="225" spans="1:14">
      <c r="A225" s="63" t="s">
        <v>269</v>
      </c>
      <c r="B225" s="18"/>
      <c r="C225" s="18"/>
      <c r="D225" s="18"/>
      <c r="E225" s="18"/>
      <c r="F225" s="24"/>
      <c r="G225" s="65" t="s">
        <v>23</v>
      </c>
      <c r="H225" s="88" t="s">
        <v>255</v>
      </c>
      <c r="I225" s="88" t="s">
        <v>117</v>
      </c>
      <c r="J225" s="88" t="s">
        <v>270</v>
      </c>
      <c r="K225" s="88" t="s">
        <v>258</v>
      </c>
      <c r="L225" s="67">
        <f>L227</f>
        <v>19000</v>
      </c>
      <c r="M225" s="67">
        <f>M227</f>
        <v>4464.8999999999996</v>
      </c>
      <c r="N225" s="61">
        <f t="shared" si="29"/>
        <v>23.499473684210525</v>
      </c>
    </row>
    <row r="226" spans="1:14">
      <c r="A226" s="93" t="s">
        <v>271</v>
      </c>
      <c r="B226" s="18"/>
      <c r="C226" s="18"/>
      <c r="D226" s="18"/>
      <c r="E226" s="18"/>
      <c r="F226" s="24"/>
      <c r="G226" s="74"/>
      <c r="H226" s="89"/>
      <c r="I226" s="89"/>
      <c r="J226" s="89"/>
      <c r="K226" s="89"/>
      <c r="L226" s="70"/>
      <c r="M226" s="70"/>
      <c r="N226" s="70"/>
    </row>
    <row r="227" spans="1:14">
      <c r="A227" s="93" t="s">
        <v>272</v>
      </c>
      <c r="B227" s="18"/>
      <c r="C227" s="18"/>
      <c r="D227" s="18"/>
      <c r="E227" s="18"/>
      <c r="F227" s="24"/>
      <c r="G227" s="65" t="s">
        <v>23</v>
      </c>
      <c r="H227" s="66" t="s">
        <v>255</v>
      </c>
      <c r="I227" s="66" t="s">
        <v>117</v>
      </c>
      <c r="J227" s="66" t="s">
        <v>270</v>
      </c>
      <c r="K227" s="66" t="s">
        <v>266</v>
      </c>
      <c r="L227" s="67">
        <f>L229</f>
        <v>19000</v>
      </c>
      <c r="M227" s="67">
        <f>M229</f>
        <v>4464.8999999999996</v>
      </c>
      <c r="N227" s="61">
        <f t="shared" si="29"/>
        <v>23.499473684210525</v>
      </c>
    </row>
    <row r="228" spans="1:14">
      <c r="A228" s="96" t="s">
        <v>273</v>
      </c>
      <c r="B228" s="18"/>
      <c r="C228" s="18"/>
      <c r="D228" s="18"/>
      <c r="E228" s="18"/>
      <c r="F228" s="24"/>
      <c r="G228" s="74"/>
      <c r="H228" s="69"/>
      <c r="I228" s="69"/>
      <c r="J228" s="69"/>
      <c r="K228" s="69"/>
      <c r="L228" s="70"/>
      <c r="M228" s="70"/>
      <c r="N228" s="70"/>
    </row>
    <row r="229" spans="1:14">
      <c r="A229" s="96" t="s">
        <v>274</v>
      </c>
      <c r="B229" s="18"/>
      <c r="C229" s="18"/>
      <c r="D229" s="18"/>
      <c r="E229" s="18"/>
      <c r="F229" s="24"/>
      <c r="G229" s="74" t="s">
        <v>23</v>
      </c>
      <c r="H229" s="69" t="s">
        <v>255</v>
      </c>
      <c r="I229" s="69" t="s">
        <v>117</v>
      </c>
      <c r="J229" s="69" t="s">
        <v>270</v>
      </c>
      <c r="K229" s="69" t="s">
        <v>260</v>
      </c>
      <c r="L229" s="70">
        <v>19000</v>
      </c>
      <c r="M229" s="70">
        <v>4464.8999999999996</v>
      </c>
      <c r="N229" s="70">
        <f t="shared" ref="N229:N231" si="30">M229/L229*100</f>
        <v>23.499473684210525</v>
      </c>
    </row>
    <row r="230" spans="1:14">
      <c r="A230" s="63" t="s">
        <v>275</v>
      </c>
      <c r="B230" s="18"/>
      <c r="C230" s="18"/>
      <c r="D230" s="18"/>
      <c r="E230" s="18"/>
      <c r="F230" s="24"/>
      <c r="G230" s="65" t="s">
        <v>23</v>
      </c>
      <c r="H230" s="66" t="s">
        <v>255</v>
      </c>
      <c r="I230" s="66" t="s">
        <v>117</v>
      </c>
      <c r="J230" s="66" t="s">
        <v>276</v>
      </c>
      <c r="K230" s="66" t="s">
        <v>266</v>
      </c>
      <c r="L230" s="67">
        <f>L231</f>
        <v>425.2</v>
      </c>
      <c r="M230" s="67">
        <f>M231</f>
        <v>425.2</v>
      </c>
      <c r="N230" s="61">
        <f t="shared" si="30"/>
        <v>100</v>
      </c>
    </row>
    <row r="231" spans="1:14">
      <c r="A231" s="96" t="s">
        <v>277</v>
      </c>
      <c r="B231" s="18"/>
      <c r="C231" s="18"/>
      <c r="D231" s="18"/>
      <c r="E231" s="18"/>
      <c r="F231" s="24"/>
      <c r="G231" s="74" t="s">
        <v>23</v>
      </c>
      <c r="H231" s="69" t="s">
        <v>255</v>
      </c>
      <c r="I231" s="69" t="s">
        <v>117</v>
      </c>
      <c r="J231" s="69" t="s">
        <v>276</v>
      </c>
      <c r="K231" s="69" t="s">
        <v>260</v>
      </c>
      <c r="L231" s="70">
        <f>205+220.2</f>
        <v>425.2</v>
      </c>
      <c r="M231" s="70">
        <f>205+220.2</f>
        <v>425.2</v>
      </c>
      <c r="N231" s="70">
        <f t="shared" si="30"/>
        <v>100</v>
      </c>
    </row>
    <row r="232" spans="1:14">
      <c r="A232" s="63" t="s">
        <v>278</v>
      </c>
      <c r="B232" s="18"/>
      <c r="C232" s="18"/>
      <c r="D232" s="18"/>
      <c r="E232" s="18"/>
      <c r="F232" s="24"/>
      <c r="G232" s="65" t="s">
        <v>23</v>
      </c>
      <c r="H232" s="66" t="s">
        <v>279</v>
      </c>
      <c r="I232" s="66"/>
      <c r="J232" s="66"/>
      <c r="K232" s="60"/>
      <c r="L232" s="67">
        <f>L233</f>
        <v>0</v>
      </c>
      <c r="M232" s="67">
        <f>M233</f>
        <v>0</v>
      </c>
      <c r="N232" s="67">
        <f>N233</f>
        <v>0</v>
      </c>
    </row>
    <row r="233" spans="1:14">
      <c r="A233" s="63" t="s">
        <v>280</v>
      </c>
      <c r="B233" s="18"/>
      <c r="C233" s="18"/>
      <c r="D233" s="18"/>
      <c r="E233" s="18"/>
      <c r="F233" s="24"/>
      <c r="G233" s="65" t="s">
        <v>23</v>
      </c>
      <c r="H233" s="66" t="s">
        <v>279</v>
      </c>
      <c r="I233" s="66" t="s">
        <v>281</v>
      </c>
      <c r="J233" s="66"/>
      <c r="K233" s="60"/>
      <c r="L233" s="67">
        <f>L235</f>
        <v>0</v>
      </c>
      <c r="M233" s="67">
        <f>M235</f>
        <v>0</v>
      </c>
      <c r="N233" s="67">
        <f>N235</f>
        <v>0</v>
      </c>
    </row>
    <row r="234" spans="1:14">
      <c r="A234" s="63" t="s">
        <v>282</v>
      </c>
      <c r="B234" s="18"/>
      <c r="C234" s="18"/>
      <c r="D234" s="18"/>
      <c r="E234" s="18"/>
      <c r="F234" s="24"/>
      <c r="G234" s="65"/>
      <c r="H234" s="69"/>
      <c r="I234" s="69"/>
      <c r="J234" s="69"/>
      <c r="K234" s="97"/>
      <c r="L234" s="70"/>
      <c r="M234" s="70"/>
      <c r="N234" s="70"/>
    </row>
    <row r="235" spans="1:14">
      <c r="A235" s="63" t="s">
        <v>99</v>
      </c>
      <c r="B235" s="18"/>
      <c r="C235" s="18"/>
      <c r="D235" s="18"/>
      <c r="E235" s="18"/>
      <c r="F235" s="24"/>
      <c r="G235" s="65" t="s">
        <v>23</v>
      </c>
      <c r="H235" s="66" t="s">
        <v>279</v>
      </c>
      <c r="I235" s="66" t="s">
        <v>281</v>
      </c>
      <c r="J235" s="66" t="s">
        <v>283</v>
      </c>
      <c r="K235" s="60"/>
      <c r="L235" s="67">
        <f>L236</f>
        <v>0</v>
      </c>
      <c r="M235" s="67">
        <f t="shared" ref="M235:N237" si="31">M236</f>
        <v>0</v>
      </c>
      <c r="N235" s="67">
        <f t="shared" si="31"/>
        <v>0</v>
      </c>
    </row>
    <row r="236" spans="1:14">
      <c r="A236" s="63" t="s">
        <v>139</v>
      </c>
      <c r="B236" s="18"/>
      <c r="C236" s="18"/>
      <c r="D236" s="18"/>
      <c r="E236" s="18"/>
      <c r="F236" s="24"/>
      <c r="G236" s="65" t="s">
        <v>23</v>
      </c>
      <c r="H236" s="66" t="s">
        <v>279</v>
      </c>
      <c r="I236" s="66" t="s">
        <v>281</v>
      </c>
      <c r="J236" s="66" t="s">
        <v>283</v>
      </c>
      <c r="K236" s="60" t="s">
        <v>140</v>
      </c>
      <c r="L236" s="67">
        <f>L237</f>
        <v>0</v>
      </c>
      <c r="M236" s="67">
        <f t="shared" si="31"/>
        <v>0</v>
      </c>
      <c r="N236" s="67">
        <f t="shared" si="31"/>
        <v>0</v>
      </c>
    </row>
    <row r="237" spans="1:14">
      <c r="A237" s="63" t="s">
        <v>141</v>
      </c>
      <c r="B237" s="18"/>
      <c r="C237" s="18"/>
      <c r="D237" s="18"/>
      <c r="E237" s="18"/>
      <c r="F237" s="24"/>
      <c r="G237" s="65" t="s">
        <v>23</v>
      </c>
      <c r="H237" s="66" t="s">
        <v>279</v>
      </c>
      <c r="I237" s="66" t="s">
        <v>281</v>
      </c>
      <c r="J237" s="66" t="s">
        <v>283</v>
      </c>
      <c r="K237" s="60" t="s">
        <v>142</v>
      </c>
      <c r="L237" s="67">
        <f>L238</f>
        <v>0</v>
      </c>
      <c r="M237" s="67">
        <f t="shared" si="31"/>
        <v>0</v>
      </c>
      <c r="N237" s="67">
        <f t="shared" si="31"/>
        <v>0</v>
      </c>
    </row>
    <row r="238" spans="1:14">
      <c r="A238" s="68" t="s">
        <v>147</v>
      </c>
      <c r="B238" s="18"/>
      <c r="C238" s="18"/>
      <c r="D238" s="18"/>
      <c r="E238" s="18"/>
      <c r="F238" s="24"/>
      <c r="G238" s="74" t="s">
        <v>23</v>
      </c>
      <c r="H238" s="69" t="s">
        <v>279</v>
      </c>
      <c r="I238" s="69" t="s">
        <v>281</v>
      </c>
      <c r="J238" s="69" t="s">
        <v>283</v>
      </c>
      <c r="K238" s="97" t="s">
        <v>148</v>
      </c>
      <c r="L238" s="70">
        <f>50-50</f>
        <v>0</v>
      </c>
      <c r="M238" s="70">
        <f>50-50</f>
        <v>0</v>
      </c>
      <c r="N238" s="70">
        <f>50-50</f>
        <v>0</v>
      </c>
    </row>
    <row r="239" spans="1:14">
      <c r="A239" s="63" t="s">
        <v>284</v>
      </c>
      <c r="B239" s="43"/>
      <c r="C239" s="43"/>
      <c r="D239" s="43"/>
      <c r="E239" s="43"/>
      <c r="F239" s="76"/>
      <c r="G239" s="77" t="s">
        <v>23</v>
      </c>
      <c r="H239" s="72" t="s">
        <v>285</v>
      </c>
      <c r="I239" s="72"/>
      <c r="J239" s="72"/>
      <c r="K239" s="72"/>
      <c r="L239" s="80">
        <f>L254+L240+L302+L311</f>
        <v>9843.9000000000015</v>
      </c>
      <c r="M239" s="86">
        <f>M254+M240+M302+M311</f>
        <v>7514.8</v>
      </c>
      <c r="N239" s="61">
        <f t="shared" ref="N239:N244" si="32">M239/L239*100</f>
        <v>76.339662125783462</v>
      </c>
    </row>
    <row r="240" spans="1:14">
      <c r="A240" s="63" t="s">
        <v>286</v>
      </c>
      <c r="B240" s="43"/>
      <c r="C240" s="43"/>
      <c r="D240" s="43"/>
      <c r="E240" s="43"/>
      <c r="F240" s="76"/>
      <c r="G240" s="77" t="s">
        <v>23</v>
      </c>
      <c r="H240" s="72" t="s">
        <v>285</v>
      </c>
      <c r="I240" s="72" t="s">
        <v>114</v>
      </c>
      <c r="J240" s="72"/>
      <c r="K240" s="72"/>
      <c r="L240" s="80">
        <f>L241+L249</f>
        <v>768</v>
      </c>
      <c r="M240" s="80">
        <f>M241+M249</f>
        <v>551</v>
      </c>
      <c r="N240" s="61">
        <f t="shared" si="32"/>
        <v>71.744791666666657</v>
      </c>
    </row>
    <row r="241" spans="1:14">
      <c r="A241" s="63" t="s">
        <v>287</v>
      </c>
      <c r="B241" s="43"/>
      <c r="C241" s="43"/>
      <c r="D241" s="43"/>
      <c r="E241" s="43"/>
      <c r="F241" s="76"/>
      <c r="G241" s="77" t="s">
        <v>23</v>
      </c>
      <c r="H241" s="72" t="s">
        <v>285</v>
      </c>
      <c r="I241" s="72" t="s">
        <v>114</v>
      </c>
      <c r="J241" s="72" t="s">
        <v>288</v>
      </c>
      <c r="K241" s="72"/>
      <c r="L241" s="80">
        <f>L243</f>
        <v>700</v>
      </c>
      <c r="M241" s="80">
        <f>M243</f>
        <v>483</v>
      </c>
      <c r="N241" s="61">
        <f t="shared" si="32"/>
        <v>69</v>
      </c>
    </row>
    <row r="242" spans="1:14">
      <c r="A242" s="63" t="s">
        <v>289</v>
      </c>
      <c r="B242" s="43"/>
      <c r="C242" s="43"/>
      <c r="D242" s="43"/>
      <c r="E242" s="43"/>
      <c r="F242" s="76"/>
      <c r="G242" s="77"/>
      <c r="H242" s="72"/>
      <c r="I242" s="72"/>
      <c r="J242" s="72"/>
      <c r="K242" s="72"/>
      <c r="L242" s="80"/>
      <c r="M242" s="80"/>
      <c r="N242" s="80"/>
    </row>
    <row r="243" spans="1:14">
      <c r="A243" s="63" t="s">
        <v>290</v>
      </c>
      <c r="B243" s="43"/>
      <c r="C243" s="43"/>
      <c r="D243" s="43"/>
      <c r="E243" s="43"/>
      <c r="F243" s="76"/>
      <c r="G243" s="77" t="s">
        <v>23</v>
      </c>
      <c r="H243" s="72" t="s">
        <v>285</v>
      </c>
      <c r="I243" s="72" t="s">
        <v>114</v>
      </c>
      <c r="J243" s="72" t="s">
        <v>288</v>
      </c>
      <c r="K243" s="72"/>
      <c r="L243" s="80">
        <f>L244</f>
        <v>700</v>
      </c>
      <c r="M243" s="80">
        <f>M244</f>
        <v>483</v>
      </c>
      <c r="N243" s="61">
        <f t="shared" si="32"/>
        <v>69</v>
      </c>
    </row>
    <row r="244" spans="1:14">
      <c r="A244" s="63" t="s">
        <v>188</v>
      </c>
      <c r="B244" s="43"/>
      <c r="C244" s="43"/>
      <c r="D244" s="43"/>
      <c r="E244" s="43"/>
      <c r="F244" s="76"/>
      <c r="G244" s="77" t="s">
        <v>23</v>
      </c>
      <c r="H244" s="72" t="s">
        <v>285</v>
      </c>
      <c r="I244" s="72" t="s">
        <v>114</v>
      </c>
      <c r="J244" s="72" t="s">
        <v>288</v>
      </c>
      <c r="K244" s="72" t="s">
        <v>189</v>
      </c>
      <c r="L244" s="80">
        <v>700</v>
      </c>
      <c r="M244" s="80">
        <f>M246</f>
        <v>483</v>
      </c>
      <c r="N244" s="61">
        <f t="shared" si="32"/>
        <v>69</v>
      </c>
    </row>
    <row r="245" spans="1:14">
      <c r="A245" s="63" t="s">
        <v>291</v>
      </c>
      <c r="B245" s="43"/>
      <c r="C245" s="43"/>
      <c r="D245" s="43"/>
      <c r="E245" s="43"/>
      <c r="F245" s="76"/>
      <c r="G245" s="77"/>
      <c r="H245" s="72"/>
      <c r="I245" s="72"/>
      <c r="J245" s="72"/>
      <c r="K245" s="72"/>
      <c r="L245" s="80"/>
      <c r="M245" s="80"/>
      <c r="N245" s="80"/>
    </row>
    <row r="246" spans="1:14">
      <c r="A246" s="63" t="s">
        <v>292</v>
      </c>
      <c r="B246" s="43"/>
      <c r="C246" s="43"/>
      <c r="D246" s="43"/>
      <c r="E246" s="43"/>
      <c r="F246" s="76"/>
      <c r="G246" s="77" t="s">
        <v>23</v>
      </c>
      <c r="H246" s="72" t="s">
        <v>285</v>
      </c>
      <c r="I246" s="72" t="s">
        <v>114</v>
      </c>
      <c r="J246" s="72" t="s">
        <v>288</v>
      </c>
      <c r="K246" s="72" t="s">
        <v>293</v>
      </c>
      <c r="L246" s="80">
        <f>L247</f>
        <v>700</v>
      </c>
      <c r="M246" s="80">
        <f>M247</f>
        <v>483</v>
      </c>
      <c r="N246" s="61">
        <f t="shared" ref="N246:N254" si="33">M246/L246*100</f>
        <v>69</v>
      </c>
    </row>
    <row r="247" spans="1:14">
      <c r="A247" s="68" t="s">
        <v>294</v>
      </c>
      <c r="B247" s="18"/>
      <c r="C247" s="18"/>
      <c r="D247" s="18"/>
      <c r="E247" s="18"/>
      <c r="F247" s="24"/>
      <c r="G247" s="78" t="s">
        <v>23</v>
      </c>
      <c r="H247" s="75" t="s">
        <v>285</v>
      </c>
      <c r="I247" s="75" t="s">
        <v>114</v>
      </c>
      <c r="J247" s="75" t="s">
        <v>288</v>
      </c>
      <c r="K247" s="75" t="s">
        <v>295</v>
      </c>
      <c r="L247" s="82">
        <v>700</v>
      </c>
      <c r="M247" s="82">
        <v>483</v>
      </c>
      <c r="N247" s="70">
        <f t="shared" si="33"/>
        <v>69</v>
      </c>
    </row>
    <row r="248" spans="1:14">
      <c r="A248" s="63" t="s">
        <v>296</v>
      </c>
      <c r="B248" s="18"/>
      <c r="C248" s="18"/>
      <c r="D248" s="18"/>
      <c r="E248" s="18"/>
      <c r="F248" s="24"/>
      <c r="G248" s="78"/>
      <c r="H248" s="75"/>
      <c r="I248" s="75"/>
      <c r="J248" s="75"/>
      <c r="K248" s="75"/>
      <c r="L248" s="82"/>
      <c r="M248" s="82"/>
      <c r="N248" s="82"/>
    </row>
    <row r="249" spans="1:14">
      <c r="A249" s="63" t="s">
        <v>297</v>
      </c>
      <c r="B249" s="18"/>
      <c r="C249" s="18"/>
      <c r="D249" s="18"/>
      <c r="E249" s="18"/>
      <c r="F249" s="24"/>
      <c r="G249" s="77" t="s">
        <v>23</v>
      </c>
      <c r="H249" s="72" t="s">
        <v>285</v>
      </c>
      <c r="I249" s="72" t="s">
        <v>114</v>
      </c>
      <c r="J249" s="72" t="s">
        <v>298</v>
      </c>
      <c r="K249" s="72"/>
      <c r="L249" s="80">
        <f t="shared" ref="L249:M249" si="34">L250</f>
        <v>68</v>
      </c>
      <c r="M249" s="80">
        <f t="shared" si="34"/>
        <v>68</v>
      </c>
      <c r="N249" s="61">
        <f t="shared" si="33"/>
        <v>100</v>
      </c>
    </row>
    <row r="250" spans="1:14">
      <c r="A250" s="63" t="s">
        <v>188</v>
      </c>
      <c r="B250" s="18"/>
      <c r="C250" s="18"/>
      <c r="D250" s="18"/>
      <c r="E250" s="18"/>
      <c r="F250" s="24"/>
      <c r="G250" s="77" t="s">
        <v>23</v>
      </c>
      <c r="H250" s="72" t="s">
        <v>285</v>
      </c>
      <c r="I250" s="72" t="s">
        <v>114</v>
      </c>
      <c r="J250" s="72" t="s">
        <v>298</v>
      </c>
      <c r="K250" s="72" t="s">
        <v>189</v>
      </c>
      <c r="L250" s="80">
        <f>L251+L253</f>
        <v>68</v>
      </c>
      <c r="M250" s="80">
        <f>M251+M253</f>
        <v>68</v>
      </c>
      <c r="N250" s="70">
        <f t="shared" si="33"/>
        <v>100</v>
      </c>
    </row>
    <row r="251" spans="1:14">
      <c r="A251" s="63" t="s">
        <v>299</v>
      </c>
      <c r="B251" s="18"/>
      <c r="C251" s="18"/>
      <c r="D251" s="18"/>
      <c r="E251" s="18"/>
      <c r="F251" s="24"/>
      <c r="G251" s="77" t="s">
        <v>23</v>
      </c>
      <c r="H251" s="72" t="s">
        <v>285</v>
      </c>
      <c r="I251" s="72" t="s">
        <v>114</v>
      </c>
      <c r="J251" s="72" t="s">
        <v>298</v>
      </c>
      <c r="K251" s="72" t="s">
        <v>300</v>
      </c>
      <c r="L251" s="80">
        <f>L252</f>
        <v>26</v>
      </c>
      <c r="M251" s="80">
        <f>M252</f>
        <v>26</v>
      </c>
      <c r="N251" s="61">
        <f t="shared" si="33"/>
        <v>100</v>
      </c>
    </row>
    <row r="252" spans="1:14">
      <c r="A252" s="68" t="s">
        <v>299</v>
      </c>
      <c r="B252" s="18"/>
      <c r="C252" s="18"/>
      <c r="D252" s="18"/>
      <c r="E252" s="18"/>
      <c r="F252" s="24"/>
      <c r="G252" s="78" t="s">
        <v>23</v>
      </c>
      <c r="H252" s="75" t="s">
        <v>285</v>
      </c>
      <c r="I252" s="75" t="s">
        <v>114</v>
      </c>
      <c r="J252" s="75" t="s">
        <v>298</v>
      </c>
      <c r="K252" s="75" t="s">
        <v>300</v>
      </c>
      <c r="L252" s="82">
        <v>26</v>
      </c>
      <c r="M252" s="82">
        <v>26</v>
      </c>
      <c r="N252" s="70">
        <f t="shared" si="33"/>
        <v>100</v>
      </c>
    </row>
    <row r="253" spans="1:14">
      <c r="A253" s="68" t="s">
        <v>301</v>
      </c>
      <c r="B253" s="18"/>
      <c r="C253" s="18"/>
      <c r="D253" s="18"/>
      <c r="E253" s="18"/>
      <c r="F253" s="24"/>
      <c r="G253" s="78" t="s">
        <v>23</v>
      </c>
      <c r="H253" s="75" t="s">
        <v>285</v>
      </c>
      <c r="I253" s="75" t="s">
        <v>114</v>
      </c>
      <c r="J253" s="75" t="s">
        <v>298</v>
      </c>
      <c r="K253" s="75" t="s">
        <v>302</v>
      </c>
      <c r="L253" s="82">
        <v>42</v>
      </c>
      <c r="M253" s="82">
        <v>42</v>
      </c>
      <c r="N253" s="70">
        <f t="shared" si="33"/>
        <v>100</v>
      </c>
    </row>
    <row r="254" spans="1:14">
      <c r="A254" s="63" t="s">
        <v>303</v>
      </c>
      <c r="B254" s="43"/>
      <c r="C254" s="43"/>
      <c r="D254" s="43"/>
      <c r="E254" s="43"/>
      <c r="F254" s="76"/>
      <c r="G254" s="77" t="s">
        <v>23</v>
      </c>
      <c r="H254" s="66" t="s">
        <v>285</v>
      </c>
      <c r="I254" s="66" t="s">
        <v>232</v>
      </c>
      <c r="J254" s="66"/>
      <c r="K254" s="66"/>
      <c r="L254" s="67">
        <f>L257+L268+L279+L297+L288+L291</f>
        <v>7839.2000000000007</v>
      </c>
      <c r="M254" s="98">
        <f>M257+M268+M279+M297+M288+M291</f>
        <v>5727.1</v>
      </c>
      <c r="N254" s="61">
        <f t="shared" si="33"/>
        <v>73.057199714256555</v>
      </c>
    </row>
    <row r="255" spans="1:14">
      <c r="A255" s="63" t="s">
        <v>304</v>
      </c>
      <c r="B255" s="43"/>
      <c r="C255" s="43"/>
      <c r="D255" s="43"/>
      <c r="E255" s="43"/>
      <c r="F255" s="76"/>
      <c r="G255" s="76"/>
      <c r="H255" s="72"/>
      <c r="I255" s="72"/>
      <c r="J255" s="72"/>
      <c r="K255" s="72"/>
      <c r="L255" s="73"/>
      <c r="M255" s="73"/>
      <c r="N255" s="73"/>
    </row>
    <row r="256" spans="1:14">
      <c r="A256" s="63" t="s">
        <v>305</v>
      </c>
      <c r="B256" s="43"/>
      <c r="C256" s="43"/>
      <c r="D256" s="43"/>
      <c r="E256" s="43"/>
      <c r="F256" s="76"/>
      <c r="G256" s="76"/>
      <c r="H256" s="72"/>
      <c r="I256" s="72"/>
      <c r="J256" s="72"/>
      <c r="K256" s="72"/>
      <c r="L256" s="73"/>
      <c r="M256" s="73"/>
      <c r="N256" s="73"/>
    </row>
    <row r="257" spans="1:14">
      <c r="A257" s="63" t="s">
        <v>306</v>
      </c>
      <c r="B257" s="43"/>
      <c r="C257" s="43"/>
      <c r="D257" s="43"/>
      <c r="E257" s="43"/>
      <c r="F257" s="76"/>
      <c r="G257" s="65" t="s">
        <v>23</v>
      </c>
      <c r="H257" s="66" t="s">
        <v>285</v>
      </c>
      <c r="I257" s="66" t="s">
        <v>232</v>
      </c>
      <c r="J257" s="66" t="s">
        <v>307</v>
      </c>
      <c r="K257" s="66"/>
      <c r="L257" s="67">
        <f>L259+L263</f>
        <v>872.9</v>
      </c>
      <c r="M257" s="67">
        <f>M259+M263</f>
        <v>872.9</v>
      </c>
      <c r="N257" s="61">
        <f t="shared" ref="N257:N276" si="35">M257/L257*100</f>
        <v>100</v>
      </c>
    </row>
    <row r="258" spans="1:14">
      <c r="A258" s="63" t="s">
        <v>122</v>
      </c>
      <c r="B258" s="43"/>
      <c r="C258" s="43"/>
      <c r="D258" s="43"/>
      <c r="E258" s="43"/>
      <c r="F258" s="76"/>
      <c r="G258" s="65"/>
      <c r="H258" s="66"/>
      <c r="I258" s="66"/>
      <c r="J258" s="66"/>
      <c r="K258" s="66"/>
      <c r="L258" s="67"/>
      <c r="M258" s="67"/>
      <c r="N258" s="67"/>
    </row>
    <row r="259" spans="1:14">
      <c r="A259" s="63" t="s">
        <v>123</v>
      </c>
      <c r="B259" s="43"/>
      <c r="C259" s="43"/>
      <c r="D259" s="43"/>
      <c r="E259" s="43"/>
      <c r="F259" s="76"/>
      <c r="G259" s="65" t="s">
        <v>23</v>
      </c>
      <c r="H259" s="66" t="s">
        <v>285</v>
      </c>
      <c r="I259" s="66" t="s">
        <v>232</v>
      </c>
      <c r="J259" s="66" t="s">
        <v>307</v>
      </c>
      <c r="K259" s="66" t="s">
        <v>124</v>
      </c>
      <c r="L259" s="67">
        <v>831.3</v>
      </c>
      <c r="M259" s="67">
        <v>831.3</v>
      </c>
      <c r="N259" s="61">
        <f t="shared" si="35"/>
        <v>100</v>
      </c>
    </row>
    <row r="260" spans="1:14">
      <c r="A260" s="63" t="s">
        <v>125</v>
      </c>
      <c r="B260" s="43"/>
      <c r="C260" s="43"/>
      <c r="D260" s="43"/>
      <c r="E260" s="43"/>
      <c r="F260" s="76"/>
      <c r="G260" s="65" t="s">
        <v>23</v>
      </c>
      <c r="H260" s="66" t="s">
        <v>285</v>
      </c>
      <c r="I260" s="66" t="s">
        <v>232</v>
      </c>
      <c r="J260" s="66" t="s">
        <v>307</v>
      </c>
      <c r="K260" s="66" t="s">
        <v>126</v>
      </c>
      <c r="L260" s="67">
        <f>L261</f>
        <v>831.3</v>
      </c>
      <c r="M260" s="67">
        <f>M261</f>
        <v>831.3</v>
      </c>
      <c r="N260" s="61">
        <f t="shared" si="35"/>
        <v>100</v>
      </c>
    </row>
    <row r="261" spans="1:14">
      <c r="A261" s="68" t="s">
        <v>127</v>
      </c>
      <c r="B261" s="43"/>
      <c r="C261" s="43"/>
      <c r="D261" s="43"/>
      <c r="E261" s="43"/>
      <c r="F261" s="76"/>
      <c r="G261" s="74" t="s">
        <v>23</v>
      </c>
      <c r="H261" s="69" t="s">
        <v>285</v>
      </c>
      <c r="I261" s="69" t="s">
        <v>232</v>
      </c>
      <c r="J261" s="69" t="s">
        <v>307</v>
      </c>
      <c r="K261" s="97" t="s">
        <v>128</v>
      </c>
      <c r="L261" s="70">
        <v>831.3</v>
      </c>
      <c r="M261" s="70">
        <v>831.3</v>
      </c>
      <c r="N261" s="70">
        <f t="shared" si="35"/>
        <v>100</v>
      </c>
    </row>
    <row r="262" spans="1:14">
      <c r="A262" s="68" t="s">
        <v>137</v>
      </c>
      <c r="B262" s="43"/>
      <c r="C262" s="43"/>
      <c r="D262" s="43"/>
      <c r="E262" s="43"/>
      <c r="F262" s="76"/>
      <c r="G262" s="74" t="s">
        <v>23</v>
      </c>
      <c r="H262" s="75" t="s">
        <v>285</v>
      </c>
      <c r="I262" s="75" t="s">
        <v>232</v>
      </c>
      <c r="J262" s="69" t="s">
        <v>307</v>
      </c>
      <c r="K262" s="97" t="s">
        <v>138</v>
      </c>
      <c r="L262" s="67"/>
      <c r="M262" s="67"/>
      <c r="N262" s="67"/>
    </row>
    <row r="263" spans="1:14">
      <c r="A263" s="63" t="s">
        <v>139</v>
      </c>
      <c r="B263" s="43"/>
      <c r="C263" s="43"/>
      <c r="D263" s="43"/>
      <c r="E263" s="43"/>
      <c r="F263" s="76"/>
      <c r="G263" s="65" t="s">
        <v>23</v>
      </c>
      <c r="H263" s="72" t="s">
        <v>285</v>
      </c>
      <c r="I263" s="72" t="s">
        <v>232</v>
      </c>
      <c r="J263" s="66" t="s">
        <v>307</v>
      </c>
      <c r="K263" s="60" t="s">
        <v>140</v>
      </c>
      <c r="L263" s="67">
        <v>41.6</v>
      </c>
      <c r="M263" s="67">
        <v>41.6</v>
      </c>
      <c r="N263" s="61">
        <f t="shared" si="35"/>
        <v>100</v>
      </c>
    </row>
    <row r="264" spans="1:14">
      <c r="A264" s="63" t="s">
        <v>141</v>
      </c>
      <c r="B264" s="43"/>
      <c r="C264" s="43"/>
      <c r="D264" s="43"/>
      <c r="E264" s="43"/>
      <c r="F264" s="76"/>
      <c r="G264" s="65" t="s">
        <v>23</v>
      </c>
      <c r="H264" s="72" t="s">
        <v>285</v>
      </c>
      <c r="I264" s="72" t="s">
        <v>232</v>
      </c>
      <c r="J264" s="66" t="s">
        <v>307</v>
      </c>
      <c r="K264" s="60" t="s">
        <v>142</v>
      </c>
      <c r="L264" s="67">
        <f>L266</f>
        <v>41.6</v>
      </c>
      <c r="M264" s="67">
        <f>M266</f>
        <v>41.6</v>
      </c>
      <c r="N264" s="61">
        <f t="shared" si="35"/>
        <v>100</v>
      </c>
    </row>
    <row r="265" spans="1:14">
      <c r="A265" s="68" t="s">
        <v>143</v>
      </c>
      <c r="B265" s="43"/>
      <c r="C265" s="43"/>
      <c r="D265" s="43"/>
      <c r="E265" s="43"/>
      <c r="F265" s="76"/>
      <c r="G265" s="74" t="s">
        <v>23</v>
      </c>
      <c r="H265" s="75" t="s">
        <v>285</v>
      </c>
      <c r="I265" s="75" t="s">
        <v>232</v>
      </c>
      <c r="J265" s="69" t="s">
        <v>307</v>
      </c>
      <c r="K265" s="97" t="s">
        <v>144</v>
      </c>
      <c r="L265" s="67"/>
      <c r="M265" s="67"/>
      <c r="N265" s="67"/>
    </row>
    <row r="266" spans="1:14">
      <c r="A266" s="68" t="s">
        <v>147</v>
      </c>
      <c r="B266" s="18"/>
      <c r="C266" s="18"/>
      <c r="D266" s="18"/>
      <c r="E266" s="18"/>
      <c r="F266" s="24"/>
      <c r="G266" s="24" t="s">
        <v>23</v>
      </c>
      <c r="H266" s="75" t="s">
        <v>285</v>
      </c>
      <c r="I266" s="75" t="s">
        <v>232</v>
      </c>
      <c r="J266" s="69" t="s">
        <v>307</v>
      </c>
      <c r="K266" s="97" t="s">
        <v>148</v>
      </c>
      <c r="L266" s="70">
        <v>41.6</v>
      </c>
      <c r="M266" s="70">
        <v>41.6</v>
      </c>
      <c r="N266" s="70">
        <f t="shared" si="35"/>
        <v>100</v>
      </c>
    </row>
    <row r="267" spans="1:14">
      <c r="A267" s="63" t="s">
        <v>308</v>
      </c>
      <c r="B267" s="43"/>
      <c r="C267" s="43"/>
      <c r="D267" s="43"/>
      <c r="E267" s="43"/>
      <c r="F267" s="76"/>
      <c r="G267" s="76"/>
      <c r="H267" s="66"/>
      <c r="I267" s="66"/>
      <c r="J267" s="66"/>
      <c r="K267" s="66"/>
      <c r="L267" s="67"/>
      <c r="M267" s="67"/>
      <c r="N267" s="67"/>
    </row>
    <row r="268" spans="1:14">
      <c r="A268" s="63" t="s">
        <v>309</v>
      </c>
      <c r="B268" s="43"/>
      <c r="C268" s="43"/>
      <c r="D268" s="43"/>
      <c r="E268" s="43"/>
      <c r="F268" s="76"/>
      <c r="G268" s="77" t="s">
        <v>23</v>
      </c>
      <c r="H268" s="66" t="s">
        <v>285</v>
      </c>
      <c r="I268" s="66" t="s">
        <v>232</v>
      </c>
      <c r="J268" s="66" t="s">
        <v>310</v>
      </c>
      <c r="K268" s="66"/>
      <c r="L268" s="67">
        <f>L272+L269</f>
        <v>6131.9000000000005</v>
      </c>
      <c r="M268" s="98">
        <f>M272+M269</f>
        <v>4019.8</v>
      </c>
      <c r="N268" s="61">
        <f t="shared" si="35"/>
        <v>65.555537435378923</v>
      </c>
    </row>
    <row r="269" spans="1:14">
      <c r="A269" s="63" t="s">
        <v>139</v>
      </c>
      <c r="B269" s="43"/>
      <c r="C269" s="43"/>
      <c r="D269" s="43"/>
      <c r="E269" s="43"/>
      <c r="F269" s="76"/>
      <c r="G269" s="77" t="s">
        <v>23</v>
      </c>
      <c r="H269" s="66" t="s">
        <v>285</v>
      </c>
      <c r="I269" s="66" t="s">
        <v>232</v>
      </c>
      <c r="J269" s="66" t="s">
        <v>310</v>
      </c>
      <c r="K269" s="66" t="s">
        <v>140</v>
      </c>
      <c r="L269" s="67">
        <f>L270</f>
        <v>90.6</v>
      </c>
      <c r="M269" s="67">
        <f>M270</f>
        <v>59.4</v>
      </c>
      <c r="N269" s="61">
        <f t="shared" si="35"/>
        <v>65.562913907284766</v>
      </c>
    </row>
    <row r="270" spans="1:14">
      <c r="A270" s="63" t="s">
        <v>141</v>
      </c>
      <c r="B270" s="43"/>
      <c r="C270" s="43"/>
      <c r="D270" s="43"/>
      <c r="E270" s="43"/>
      <c r="F270" s="76"/>
      <c r="G270" s="77" t="s">
        <v>23</v>
      </c>
      <c r="H270" s="66" t="s">
        <v>285</v>
      </c>
      <c r="I270" s="66" t="s">
        <v>232</v>
      </c>
      <c r="J270" s="66" t="s">
        <v>310</v>
      </c>
      <c r="K270" s="66" t="s">
        <v>142</v>
      </c>
      <c r="L270" s="67">
        <f>L271</f>
        <v>90.6</v>
      </c>
      <c r="M270" s="67">
        <f>M271</f>
        <v>59.4</v>
      </c>
      <c r="N270" s="61">
        <f t="shared" si="35"/>
        <v>65.562913907284766</v>
      </c>
    </row>
    <row r="271" spans="1:14">
      <c r="A271" s="68" t="s">
        <v>147</v>
      </c>
      <c r="B271" s="43"/>
      <c r="C271" s="43"/>
      <c r="D271" s="43"/>
      <c r="E271" s="43"/>
      <c r="F271" s="76"/>
      <c r="G271" s="78" t="s">
        <v>23</v>
      </c>
      <c r="H271" s="69" t="s">
        <v>285</v>
      </c>
      <c r="I271" s="69" t="s">
        <v>232</v>
      </c>
      <c r="J271" s="69" t="s">
        <v>310</v>
      </c>
      <c r="K271" s="69" t="s">
        <v>148</v>
      </c>
      <c r="L271" s="70">
        <v>90.6</v>
      </c>
      <c r="M271" s="70">
        <v>59.4</v>
      </c>
      <c r="N271" s="70">
        <f t="shared" si="35"/>
        <v>65.562913907284766</v>
      </c>
    </row>
    <row r="272" spans="1:14">
      <c r="A272" s="63" t="s">
        <v>188</v>
      </c>
      <c r="B272" s="43"/>
      <c r="C272" s="43"/>
      <c r="D272" s="43"/>
      <c r="E272" s="43"/>
      <c r="F272" s="76"/>
      <c r="G272" s="77" t="s">
        <v>23</v>
      </c>
      <c r="H272" s="66" t="s">
        <v>285</v>
      </c>
      <c r="I272" s="66" t="s">
        <v>232</v>
      </c>
      <c r="J272" s="66" t="s">
        <v>310</v>
      </c>
      <c r="K272" s="66" t="s">
        <v>189</v>
      </c>
      <c r="L272" s="67">
        <f>L274</f>
        <v>6041.3</v>
      </c>
      <c r="M272" s="67">
        <f>M274</f>
        <v>3960.4</v>
      </c>
      <c r="N272" s="61">
        <f t="shared" si="35"/>
        <v>65.555426812109971</v>
      </c>
    </row>
    <row r="273" spans="1:14">
      <c r="A273" s="63" t="s">
        <v>291</v>
      </c>
      <c r="B273" s="43"/>
      <c r="C273" s="43"/>
      <c r="D273" s="43"/>
      <c r="E273" s="43"/>
      <c r="F273" s="76"/>
      <c r="G273" s="77"/>
      <c r="H273" s="66"/>
      <c r="I273" s="66"/>
      <c r="J273" s="66"/>
      <c r="K273" s="66"/>
      <c r="L273" s="67"/>
      <c r="M273" s="67"/>
      <c r="N273" s="67"/>
    </row>
    <row r="274" spans="1:14">
      <c r="A274" s="63" t="s">
        <v>292</v>
      </c>
      <c r="B274" s="43"/>
      <c r="C274" s="43"/>
      <c r="D274" s="43"/>
      <c r="E274" s="43"/>
      <c r="F274" s="76"/>
      <c r="G274" s="77" t="s">
        <v>23</v>
      </c>
      <c r="H274" s="66" t="s">
        <v>285</v>
      </c>
      <c r="I274" s="66" t="s">
        <v>232</v>
      </c>
      <c r="J274" s="66" t="s">
        <v>310</v>
      </c>
      <c r="K274" s="66" t="s">
        <v>311</v>
      </c>
      <c r="L274" s="67">
        <f>L276</f>
        <v>6041.3</v>
      </c>
      <c r="M274" s="67">
        <f>M276</f>
        <v>3960.4</v>
      </c>
      <c r="N274" s="61">
        <f t="shared" si="35"/>
        <v>65.555426812109971</v>
      </c>
    </row>
    <row r="275" spans="1:14">
      <c r="A275" s="16" t="s">
        <v>312</v>
      </c>
      <c r="B275" s="43"/>
      <c r="C275" s="43"/>
      <c r="D275" s="43"/>
      <c r="E275" s="43"/>
      <c r="F275" s="76"/>
      <c r="G275" s="77"/>
      <c r="H275" s="75"/>
      <c r="I275" s="75"/>
      <c r="J275" s="75"/>
      <c r="K275" s="75"/>
      <c r="L275" s="67"/>
      <c r="M275" s="67"/>
      <c r="N275" s="67"/>
    </row>
    <row r="276" spans="1:14">
      <c r="A276" s="16" t="s">
        <v>313</v>
      </c>
      <c r="B276" s="43"/>
      <c r="C276" s="43"/>
      <c r="D276" s="43"/>
      <c r="E276" s="43"/>
      <c r="F276" s="76"/>
      <c r="G276" s="78" t="s">
        <v>23</v>
      </c>
      <c r="H276" s="75" t="s">
        <v>285</v>
      </c>
      <c r="I276" s="75" t="s">
        <v>232</v>
      </c>
      <c r="J276" s="75" t="s">
        <v>310</v>
      </c>
      <c r="K276" s="75" t="s">
        <v>314</v>
      </c>
      <c r="L276" s="70">
        <v>6041.3</v>
      </c>
      <c r="M276" s="70">
        <v>3960.4</v>
      </c>
      <c r="N276" s="70">
        <f t="shared" si="35"/>
        <v>65.555426812109971</v>
      </c>
    </row>
    <row r="277" spans="1:14">
      <c r="A277" s="16" t="s">
        <v>315</v>
      </c>
      <c r="B277" s="18"/>
      <c r="C277" s="18"/>
      <c r="D277" s="18"/>
      <c r="E277" s="18"/>
      <c r="F277" s="24"/>
      <c r="G277" s="78" t="s">
        <v>23</v>
      </c>
      <c r="H277" s="75" t="s">
        <v>285</v>
      </c>
      <c r="I277" s="75" t="s">
        <v>232</v>
      </c>
      <c r="J277" s="75" t="s">
        <v>310</v>
      </c>
      <c r="K277" s="75" t="s">
        <v>316</v>
      </c>
      <c r="L277" s="67"/>
      <c r="M277" s="67"/>
      <c r="N277" s="67"/>
    </row>
    <row r="278" spans="1:14">
      <c r="A278" s="83" t="s">
        <v>317</v>
      </c>
      <c r="B278" s="18"/>
      <c r="C278" s="18"/>
      <c r="D278" s="18"/>
      <c r="E278" s="18"/>
      <c r="F278" s="24"/>
      <c r="G278" s="78"/>
      <c r="H278" s="75"/>
      <c r="I278" s="75"/>
      <c r="J278" s="75"/>
      <c r="K278" s="75"/>
      <c r="L278" s="27"/>
      <c r="M278" s="27"/>
      <c r="N278" s="27"/>
    </row>
    <row r="279" spans="1:14">
      <c r="A279" s="83" t="s">
        <v>318</v>
      </c>
      <c r="B279" s="18"/>
      <c r="C279" s="18"/>
      <c r="D279" s="18"/>
      <c r="E279" s="18"/>
      <c r="F279" s="24"/>
      <c r="G279" s="77" t="s">
        <v>23</v>
      </c>
      <c r="H279" s="72" t="s">
        <v>285</v>
      </c>
      <c r="I279" s="72" t="s">
        <v>232</v>
      </c>
      <c r="J279" s="72" t="s">
        <v>62</v>
      </c>
      <c r="K279" s="72"/>
      <c r="L279" s="73">
        <f>L280</f>
        <v>100</v>
      </c>
      <c r="M279" s="73">
        <f>M280</f>
        <v>100</v>
      </c>
      <c r="N279" s="61">
        <f t="shared" ref="N279:N282" si="36">M279/L279*100</f>
        <v>100</v>
      </c>
    </row>
    <row r="280" spans="1:14">
      <c r="A280" s="83" t="s">
        <v>188</v>
      </c>
      <c r="B280" s="42"/>
      <c r="C280" s="42"/>
      <c r="D280" s="42"/>
      <c r="E280" s="42"/>
      <c r="F280" s="59"/>
      <c r="G280" s="77" t="s">
        <v>23</v>
      </c>
      <c r="H280" s="72" t="s">
        <v>285</v>
      </c>
      <c r="I280" s="72" t="s">
        <v>232</v>
      </c>
      <c r="J280" s="72" t="s">
        <v>62</v>
      </c>
      <c r="K280" s="72" t="s">
        <v>189</v>
      </c>
      <c r="L280" s="73">
        <v>100</v>
      </c>
      <c r="M280" s="73">
        <v>100</v>
      </c>
      <c r="N280" s="61">
        <f t="shared" si="36"/>
        <v>100</v>
      </c>
    </row>
    <row r="281" spans="1:14">
      <c r="A281" s="63" t="s">
        <v>291</v>
      </c>
      <c r="B281" s="43"/>
      <c r="C281" s="43"/>
      <c r="D281" s="43"/>
      <c r="E281" s="43"/>
      <c r="F281" s="76"/>
      <c r="G281" s="77"/>
      <c r="H281" s="66"/>
      <c r="I281" s="66"/>
      <c r="J281" s="75"/>
      <c r="K281" s="75"/>
      <c r="L281" s="27"/>
      <c r="M281" s="27"/>
      <c r="N281" s="27"/>
    </row>
    <row r="282" spans="1:14">
      <c r="A282" s="63" t="s">
        <v>292</v>
      </c>
      <c r="B282" s="43"/>
      <c r="C282" s="43"/>
      <c r="D282" s="43"/>
      <c r="E282" s="43"/>
      <c r="F282" s="76"/>
      <c r="G282" s="77" t="s">
        <v>23</v>
      </c>
      <c r="H282" s="66" t="s">
        <v>285</v>
      </c>
      <c r="I282" s="66" t="s">
        <v>232</v>
      </c>
      <c r="J282" s="72" t="s">
        <v>62</v>
      </c>
      <c r="K282" s="72" t="s">
        <v>311</v>
      </c>
      <c r="L282" s="73">
        <f>L284</f>
        <v>100</v>
      </c>
      <c r="M282" s="73">
        <f>M284</f>
        <v>100</v>
      </c>
      <c r="N282" s="61">
        <f t="shared" si="36"/>
        <v>100</v>
      </c>
    </row>
    <row r="283" spans="1:14">
      <c r="A283" s="16" t="s">
        <v>312</v>
      </c>
      <c r="B283" s="43"/>
      <c r="C283" s="43"/>
      <c r="D283" s="43"/>
      <c r="E283" s="43"/>
      <c r="F283" s="76"/>
      <c r="G283" s="77"/>
      <c r="H283" s="75"/>
      <c r="I283" s="75"/>
      <c r="J283" s="75"/>
      <c r="K283" s="75"/>
      <c r="L283" s="27"/>
      <c r="M283" s="27"/>
      <c r="N283" s="27"/>
    </row>
    <row r="284" spans="1:14">
      <c r="A284" s="16" t="s">
        <v>313</v>
      </c>
      <c r="B284" s="43"/>
      <c r="C284" s="43"/>
      <c r="D284" s="43"/>
      <c r="E284" s="43"/>
      <c r="F284" s="76"/>
      <c r="G284" s="78" t="s">
        <v>23</v>
      </c>
      <c r="H284" s="75" t="s">
        <v>285</v>
      </c>
      <c r="I284" s="75" t="s">
        <v>232</v>
      </c>
      <c r="J284" s="75" t="s">
        <v>62</v>
      </c>
      <c r="K284" s="75" t="s">
        <v>314</v>
      </c>
      <c r="L284" s="27">
        <v>100</v>
      </c>
      <c r="M284" s="27">
        <v>100</v>
      </c>
      <c r="N284" s="70">
        <f t="shared" ref="N284:N286" si="37">M284/L284*100</f>
        <v>100</v>
      </c>
    </row>
    <row r="285" spans="1:14">
      <c r="A285" s="83" t="s">
        <v>319</v>
      </c>
      <c r="B285" s="43"/>
      <c r="C285" s="43"/>
      <c r="D285" s="43"/>
      <c r="E285" s="43"/>
      <c r="F285" s="76"/>
      <c r="G285" s="77" t="s">
        <v>23</v>
      </c>
      <c r="H285" s="72" t="s">
        <v>285</v>
      </c>
      <c r="I285" s="72" t="s">
        <v>232</v>
      </c>
      <c r="J285" s="72" t="s">
        <v>320</v>
      </c>
      <c r="K285" s="72"/>
      <c r="L285" s="73">
        <f>L286</f>
        <v>238.7</v>
      </c>
      <c r="M285" s="73">
        <f>M286</f>
        <v>238.7</v>
      </c>
      <c r="N285" s="61">
        <f t="shared" si="37"/>
        <v>100</v>
      </c>
    </row>
    <row r="286" spans="1:14">
      <c r="A286" s="83" t="s">
        <v>188</v>
      </c>
      <c r="B286" s="43"/>
      <c r="C286" s="43"/>
      <c r="D286" s="43"/>
      <c r="E286" s="43"/>
      <c r="F286" s="76"/>
      <c r="G286" s="77" t="s">
        <v>23</v>
      </c>
      <c r="H286" s="72" t="s">
        <v>285</v>
      </c>
      <c r="I286" s="72" t="s">
        <v>232</v>
      </c>
      <c r="J286" s="72" t="s">
        <v>320</v>
      </c>
      <c r="K286" s="72" t="s">
        <v>189</v>
      </c>
      <c r="L286" s="73">
        <f>L288</f>
        <v>238.7</v>
      </c>
      <c r="M286" s="73">
        <f>M288</f>
        <v>238.7</v>
      </c>
      <c r="N286" s="61">
        <f t="shared" si="37"/>
        <v>100</v>
      </c>
    </row>
    <row r="287" spans="1:14">
      <c r="A287" s="63" t="s">
        <v>291</v>
      </c>
      <c r="B287" s="43"/>
      <c r="C287" s="43"/>
      <c r="D287" s="43"/>
      <c r="E287" s="43"/>
      <c r="F287" s="76"/>
      <c r="G287" s="78"/>
      <c r="H287" s="75"/>
      <c r="I287" s="75"/>
      <c r="J287" s="75"/>
      <c r="K287" s="75"/>
      <c r="L287" s="27"/>
      <c r="M287" s="27"/>
      <c r="N287" s="27"/>
    </row>
    <row r="288" spans="1:14">
      <c r="A288" s="63" t="s">
        <v>292</v>
      </c>
      <c r="B288" s="43"/>
      <c r="C288" s="43"/>
      <c r="D288" s="43"/>
      <c r="E288" s="43"/>
      <c r="F288" s="76"/>
      <c r="G288" s="77" t="s">
        <v>23</v>
      </c>
      <c r="H288" s="72" t="s">
        <v>285</v>
      </c>
      <c r="I288" s="72" t="s">
        <v>232</v>
      </c>
      <c r="J288" s="72" t="s">
        <v>320</v>
      </c>
      <c r="K288" s="72" t="s">
        <v>311</v>
      </c>
      <c r="L288" s="73">
        <f>L289</f>
        <v>238.7</v>
      </c>
      <c r="M288" s="73">
        <f>M289</f>
        <v>238.7</v>
      </c>
      <c r="N288" s="61">
        <f t="shared" ref="N288:N302" si="38">M288/L288*100</f>
        <v>100</v>
      </c>
    </row>
    <row r="289" spans="1:14">
      <c r="A289" s="16" t="s">
        <v>321</v>
      </c>
      <c r="B289" s="43"/>
      <c r="C289" s="43"/>
      <c r="D289" s="43"/>
      <c r="E289" s="43"/>
      <c r="F289" s="76"/>
      <c r="G289" s="78" t="s">
        <v>23</v>
      </c>
      <c r="H289" s="75" t="s">
        <v>285</v>
      </c>
      <c r="I289" s="75" t="s">
        <v>232</v>
      </c>
      <c r="J289" s="75" t="s">
        <v>320</v>
      </c>
      <c r="K289" s="75" t="s">
        <v>322</v>
      </c>
      <c r="L289" s="27">
        <v>238.7</v>
      </c>
      <c r="M289" s="27">
        <v>238.7</v>
      </c>
      <c r="N289" s="70">
        <f t="shared" si="38"/>
        <v>100</v>
      </c>
    </row>
    <row r="290" spans="1:14">
      <c r="A290" s="83" t="s">
        <v>323</v>
      </c>
      <c r="B290" s="43"/>
      <c r="C290" s="43"/>
      <c r="D290" s="43"/>
      <c r="E290" s="43"/>
      <c r="F290" s="76"/>
      <c r="G290" s="78"/>
      <c r="H290" s="75"/>
      <c r="I290" s="75"/>
      <c r="J290" s="75"/>
      <c r="K290" s="75"/>
      <c r="L290" s="27"/>
      <c r="M290" s="27"/>
      <c r="N290" s="27"/>
    </row>
    <row r="291" spans="1:14">
      <c r="A291" s="83" t="s">
        <v>324</v>
      </c>
      <c r="B291" s="43"/>
      <c r="C291" s="43"/>
      <c r="D291" s="43"/>
      <c r="E291" s="43"/>
      <c r="F291" s="76"/>
      <c r="G291" s="77" t="s">
        <v>23</v>
      </c>
      <c r="H291" s="72" t="s">
        <v>285</v>
      </c>
      <c r="I291" s="72" t="s">
        <v>232</v>
      </c>
      <c r="J291" s="72" t="s">
        <v>320</v>
      </c>
      <c r="K291" s="72"/>
      <c r="L291" s="73">
        <f>L292</f>
        <v>312.10000000000002</v>
      </c>
      <c r="M291" s="73">
        <f>M292</f>
        <v>312.10000000000002</v>
      </c>
      <c r="N291" s="61">
        <f t="shared" si="38"/>
        <v>100</v>
      </c>
    </row>
    <row r="292" spans="1:14">
      <c r="A292" s="83" t="s">
        <v>188</v>
      </c>
      <c r="B292" s="43"/>
      <c r="C292" s="43"/>
      <c r="D292" s="43"/>
      <c r="E292" s="43"/>
      <c r="F292" s="76"/>
      <c r="G292" s="77" t="s">
        <v>23</v>
      </c>
      <c r="H292" s="72" t="s">
        <v>285</v>
      </c>
      <c r="I292" s="72" t="s">
        <v>232</v>
      </c>
      <c r="J292" s="72" t="s">
        <v>320</v>
      </c>
      <c r="K292" s="72" t="s">
        <v>189</v>
      </c>
      <c r="L292" s="73">
        <f>L294</f>
        <v>312.10000000000002</v>
      </c>
      <c r="M292" s="73">
        <f>M294</f>
        <v>312.10000000000002</v>
      </c>
      <c r="N292" s="61">
        <f t="shared" si="38"/>
        <v>100</v>
      </c>
    </row>
    <row r="293" spans="1:14">
      <c r="A293" s="63" t="s">
        <v>291</v>
      </c>
      <c r="B293" s="43"/>
      <c r="C293" s="43"/>
      <c r="D293" s="43"/>
      <c r="E293" s="43"/>
      <c r="F293" s="76"/>
      <c r="G293" s="78"/>
      <c r="H293" s="75"/>
      <c r="I293" s="75"/>
      <c r="J293" s="75"/>
      <c r="K293" s="75"/>
      <c r="L293" s="27"/>
      <c r="M293" s="27"/>
      <c r="N293" s="27"/>
    </row>
    <row r="294" spans="1:14">
      <c r="A294" s="63" t="s">
        <v>292</v>
      </c>
      <c r="B294" s="43"/>
      <c r="C294" s="43"/>
      <c r="D294" s="43"/>
      <c r="E294" s="43"/>
      <c r="F294" s="76"/>
      <c r="G294" s="77" t="s">
        <v>23</v>
      </c>
      <c r="H294" s="72" t="s">
        <v>285</v>
      </c>
      <c r="I294" s="72" t="s">
        <v>232</v>
      </c>
      <c r="J294" s="72" t="s">
        <v>325</v>
      </c>
      <c r="K294" s="72" t="s">
        <v>311</v>
      </c>
      <c r="L294" s="73">
        <f>L295</f>
        <v>312.10000000000002</v>
      </c>
      <c r="M294" s="73">
        <f>M295</f>
        <v>312.10000000000002</v>
      </c>
      <c r="N294" s="61">
        <f t="shared" si="38"/>
        <v>100</v>
      </c>
    </row>
    <row r="295" spans="1:14">
      <c r="A295" s="16" t="s">
        <v>321</v>
      </c>
      <c r="B295" s="43"/>
      <c r="C295" s="43"/>
      <c r="D295" s="43"/>
      <c r="E295" s="43"/>
      <c r="F295" s="76"/>
      <c r="G295" s="78" t="s">
        <v>23</v>
      </c>
      <c r="H295" s="75" t="s">
        <v>285</v>
      </c>
      <c r="I295" s="75" t="s">
        <v>232</v>
      </c>
      <c r="J295" s="75" t="s">
        <v>325</v>
      </c>
      <c r="K295" s="75" t="s">
        <v>322</v>
      </c>
      <c r="L295" s="27">
        <v>312.10000000000002</v>
      </c>
      <c r="M295" s="27">
        <v>312.10000000000002</v>
      </c>
      <c r="N295" s="70">
        <f t="shared" si="38"/>
        <v>100</v>
      </c>
    </row>
    <row r="296" spans="1:14">
      <c r="A296" s="83" t="s">
        <v>326</v>
      </c>
      <c r="B296" s="43"/>
      <c r="C296" s="43"/>
      <c r="D296" s="43"/>
      <c r="E296" s="43"/>
      <c r="F296" s="76"/>
      <c r="G296" s="78"/>
      <c r="H296" s="75"/>
      <c r="I296" s="75"/>
      <c r="J296" s="75"/>
      <c r="K296" s="75"/>
      <c r="L296" s="27"/>
      <c r="M296" s="27"/>
      <c r="N296" s="27"/>
    </row>
    <row r="297" spans="1:14">
      <c r="A297" s="83" t="s">
        <v>327</v>
      </c>
      <c r="B297" s="43"/>
      <c r="C297" s="43"/>
      <c r="D297" s="43"/>
      <c r="E297" s="43"/>
      <c r="F297" s="76"/>
      <c r="G297" s="77" t="s">
        <v>23</v>
      </c>
      <c r="H297" s="72" t="s">
        <v>285</v>
      </c>
      <c r="I297" s="72" t="s">
        <v>232</v>
      </c>
      <c r="J297" s="72" t="s">
        <v>82</v>
      </c>
      <c r="K297" s="72"/>
      <c r="L297" s="73">
        <f>L298</f>
        <v>183.6</v>
      </c>
      <c r="M297" s="73">
        <f>M298</f>
        <v>183.6</v>
      </c>
      <c r="N297" s="61">
        <f t="shared" si="38"/>
        <v>100</v>
      </c>
    </row>
    <row r="298" spans="1:14">
      <c r="A298" s="83" t="s">
        <v>188</v>
      </c>
      <c r="B298" s="43"/>
      <c r="C298" s="43"/>
      <c r="D298" s="43"/>
      <c r="E298" s="43"/>
      <c r="F298" s="76"/>
      <c r="G298" s="77" t="s">
        <v>23</v>
      </c>
      <c r="H298" s="72" t="s">
        <v>285</v>
      </c>
      <c r="I298" s="72" t="s">
        <v>232</v>
      </c>
      <c r="J298" s="72" t="s">
        <v>82</v>
      </c>
      <c r="K298" s="72" t="s">
        <v>189</v>
      </c>
      <c r="L298" s="73">
        <f>L300</f>
        <v>183.6</v>
      </c>
      <c r="M298" s="73">
        <f>M300</f>
        <v>183.6</v>
      </c>
      <c r="N298" s="67">
        <f t="shared" si="38"/>
        <v>100</v>
      </c>
    </row>
    <row r="299" spans="1:14">
      <c r="A299" s="63" t="s">
        <v>291</v>
      </c>
      <c r="B299" s="43"/>
      <c r="C299" s="43"/>
      <c r="D299" s="43"/>
      <c r="E299" s="43"/>
      <c r="F299" s="76"/>
      <c r="G299" s="78"/>
      <c r="H299" s="75"/>
      <c r="I299" s="75"/>
      <c r="J299" s="75"/>
      <c r="K299" s="75"/>
      <c r="L299" s="27"/>
      <c r="M299" s="27"/>
      <c r="N299" s="27"/>
    </row>
    <row r="300" spans="1:14">
      <c r="A300" s="63" t="s">
        <v>292</v>
      </c>
      <c r="B300" s="43"/>
      <c r="C300" s="43"/>
      <c r="D300" s="43"/>
      <c r="E300" s="43"/>
      <c r="F300" s="76"/>
      <c r="G300" s="77" t="s">
        <v>23</v>
      </c>
      <c r="H300" s="72" t="s">
        <v>285</v>
      </c>
      <c r="I300" s="72" t="s">
        <v>232</v>
      </c>
      <c r="J300" s="72" t="s">
        <v>82</v>
      </c>
      <c r="K300" s="72" t="s">
        <v>311</v>
      </c>
      <c r="L300" s="73">
        <f>L301</f>
        <v>183.6</v>
      </c>
      <c r="M300" s="73">
        <f>M301</f>
        <v>183.6</v>
      </c>
      <c r="N300" s="61">
        <f t="shared" si="38"/>
        <v>100</v>
      </c>
    </row>
    <row r="301" spans="1:14">
      <c r="A301" s="16" t="s">
        <v>321</v>
      </c>
      <c r="B301" s="43"/>
      <c r="C301" s="43"/>
      <c r="D301" s="43"/>
      <c r="E301" s="43"/>
      <c r="F301" s="76"/>
      <c r="G301" s="78" t="s">
        <v>23</v>
      </c>
      <c r="H301" s="75" t="s">
        <v>285</v>
      </c>
      <c r="I301" s="75" t="s">
        <v>232</v>
      </c>
      <c r="J301" s="75" t="s">
        <v>82</v>
      </c>
      <c r="K301" s="75" t="s">
        <v>322</v>
      </c>
      <c r="L301" s="27">
        <v>183.6</v>
      </c>
      <c r="M301" s="27">
        <v>183.6</v>
      </c>
      <c r="N301" s="70">
        <f t="shared" si="38"/>
        <v>100</v>
      </c>
    </row>
    <row r="302" spans="1:14">
      <c r="A302" s="83" t="s">
        <v>328</v>
      </c>
      <c r="B302" s="42"/>
      <c r="C302" s="42"/>
      <c r="D302" s="42"/>
      <c r="E302" s="18"/>
      <c r="F302" s="24"/>
      <c r="G302" s="77" t="s">
        <v>23</v>
      </c>
      <c r="H302" s="72" t="s">
        <v>285</v>
      </c>
      <c r="I302" s="72" t="s">
        <v>132</v>
      </c>
      <c r="J302" s="72" t="s">
        <v>329</v>
      </c>
      <c r="K302" s="72"/>
      <c r="L302" s="73">
        <f>L305</f>
        <v>627</v>
      </c>
      <c r="M302" s="73">
        <f>M305</f>
        <v>627</v>
      </c>
      <c r="N302" s="61">
        <f t="shared" si="38"/>
        <v>100</v>
      </c>
    </row>
    <row r="303" spans="1:14">
      <c r="A303" s="83" t="s">
        <v>330</v>
      </c>
      <c r="B303" s="42"/>
      <c r="C303" s="42"/>
      <c r="D303" s="42"/>
      <c r="E303" s="18"/>
      <c r="F303" s="24"/>
      <c r="G303" s="78"/>
      <c r="H303" s="72"/>
      <c r="I303" s="72"/>
      <c r="J303" s="72"/>
      <c r="K303" s="72"/>
      <c r="L303" s="73"/>
      <c r="M303" s="73"/>
      <c r="N303" s="73"/>
    </row>
    <row r="304" spans="1:14">
      <c r="A304" s="83" t="s">
        <v>331</v>
      </c>
      <c r="B304" s="42"/>
      <c r="C304" s="42"/>
      <c r="D304" s="42"/>
      <c r="E304" s="18"/>
      <c r="F304" s="24"/>
      <c r="G304" s="78"/>
      <c r="H304" s="72"/>
      <c r="I304" s="72"/>
      <c r="J304" s="72"/>
      <c r="K304" s="72"/>
      <c r="L304" s="73"/>
      <c r="M304" s="73"/>
      <c r="N304" s="73"/>
    </row>
    <row r="305" spans="1:14">
      <c r="A305" s="83" t="s">
        <v>332</v>
      </c>
      <c r="B305" s="42"/>
      <c r="C305" s="42"/>
      <c r="D305" s="42"/>
      <c r="E305" s="18"/>
      <c r="F305" s="24"/>
      <c r="G305" s="77" t="s">
        <v>23</v>
      </c>
      <c r="H305" s="72" t="s">
        <v>285</v>
      </c>
      <c r="I305" s="72" t="s">
        <v>132</v>
      </c>
      <c r="J305" s="72" t="s">
        <v>329</v>
      </c>
      <c r="K305" s="72" t="s">
        <v>258</v>
      </c>
      <c r="L305" s="73">
        <f>L309</f>
        <v>627</v>
      </c>
      <c r="M305" s="73">
        <f>M309</f>
        <v>627</v>
      </c>
      <c r="N305" s="61">
        <f t="shared" ref="N305" si="39">M305/L305*100</f>
        <v>100</v>
      </c>
    </row>
    <row r="306" spans="1:14">
      <c r="A306" s="57" t="s">
        <v>333</v>
      </c>
      <c r="B306" s="42"/>
      <c r="C306" s="42"/>
      <c r="D306" s="42"/>
      <c r="E306" s="18"/>
      <c r="F306" s="24"/>
      <c r="G306" s="78"/>
      <c r="H306" s="72"/>
      <c r="I306" s="72"/>
      <c r="J306" s="72"/>
      <c r="K306" s="72"/>
      <c r="L306" s="73"/>
      <c r="M306" s="73"/>
      <c r="N306" s="73"/>
    </row>
    <row r="307" spans="1:14">
      <c r="A307" s="57" t="s">
        <v>334</v>
      </c>
      <c r="B307" s="42"/>
      <c r="C307" s="42"/>
      <c r="D307" s="42"/>
      <c r="E307" s="18"/>
      <c r="F307" s="24"/>
      <c r="G307" s="78"/>
      <c r="H307" s="72"/>
      <c r="I307" s="72"/>
      <c r="J307" s="72"/>
      <c r="K307" s="72"/>
      <c r="L307" s="73"/>
      <c r="M307" s="73"/>
      <c r="N307" s="73"/>
    </row>
    <row r="308" spans="1:14">
      <c r="A308" s="57" t="s">
        <v>335</v>
      </c>
      <c r="B308" s="42"/>
      <c r="C308" s="42"/>
      <c r="D308" s="42"/>
      <c r="E308" s="18"/>
      <c r="F308" s="24"/>
      <c r="G308" s="78"/>
      <c r="H308" s="75"/>
      <c r="I308" s="75"/>
      <c r="J308" s="75"/>
      <c r="K308" s="75"/>
      <c r="L308" s="27"/>
      <c r="M308" s="27"/>
      <c r="N308" s="27"/>
    </row>
    <row r="309" spans="1:14">
      <c r="A309" s="57" t="s">
        <v>336</v>
      </c>
      <c r="B309" s="42"/>
      <c r="C309" s="42"/>
      <c r="D309" s="42"/>
      <c r="E309" s="18"/>
      <c r="F309" s="24"/>
      <c r="G309" s="77" t="s">
        <v>23</v>
      </c>
      <c r="H309" s="72" t="s">
        <v>285</v>
      </c>
      <c r="I309" s="72" t="s">
        <v>132</v>
      </c>
      <c r="J309" s="72" t="s">
        <v>337</v>
      </c>
      <c r="K309" s="72" t="s">
        <v>266</v>
      </c>
      <c r="L309" s="73">
        <f>L310</f>
        <v>627</v>
      </c>
      <c r="M309" s="73">
        <f>M310</f>
        <v>627</v>
      </c>
      <c r="N309" s="61">
        <f t="shared" ref="N309:N311" si="40">M309/L309*100</f>
        <v>100</v>
      </c>
    </row>
    <row r="310" spans="1:14">
      <c r="A310" s="16" t="s">
        <v>315</v>
      </c>
      <c r="B310" s="42"/>
      <c r="C310" s="42"/>
      <c r="D310" s="42"/>
      <c r="E310" s="18"/>
      <c r="F310" s="24"/>
      <c r="G310" s="78" t="s">
        <v>23</v>
      </c>
      <c r="H310" s="75" t="s">
        <v>285</v>
      </c>
      <c r="I310" s="75" t="s">
        <v>132</v>
      </c>
      <c r="J310" s="75" t="s">
        <v>337</v>
      </c>
      <c r="K310" s="75" t="s">
        <v>260</v>
      </c>
      <c r="L310" s="27">
        <f>1881-1254</f>
        <v>627</v>
      </c>
      <c r="M310" s="27">
        <f>1881-1254</f>
        <v>627</v>
      </c>
      <c r="N310" s="70">
        <f t="shared" si="40"/>
        <v>100</v>
      </c>
    </row>
    <row r="311" spans="1:14">
      <c r="A311" s="63" t="s">
        <v>338</v>
      </c>
      <c r="B311" s="43"/>
      <c r="C311" s="43"/>
      <c r="D311" s="43"/>
      <c r="E311" s="43"/>
      <c r="F311" s="76"/>
      <c r="G311" s="77" t="s">
        <v>23</v>
      </c>
      <c r="H311" s="66" t="s">
        <v>285</v>
      </c>
      <c r="I311" s="66" t="s">
        <v>238</v>
      </c>
      <c r="J311" s="66"/>
      <c r="K311" s="66"/>
      <c r="L311" s="67">
        <f>L314</f>
        <v>609.70000000000005</v>
      </c>
      <c r="M311" s="67">
        <f>M314</f>
        <v>609.70000000000005</v>
      </c>
      <c r="N311" s="61">
        <f t="shared" si="40"/>
        <v>100</v>
      </c>
    </row>
    <row r="312" spans="1:14">
      <c r="A312" s="63" t="s">
        <v>182</v>
      </c>
      <c r="B312" s="43"/>
      <c r="C312" s="43"/>
      <c r="D312" s="43"/>
      <c r="E312" s="43"/>
      <c r="F312" s="76"/>
      <c r="G312" s="76"/>
      <c r="H312" s="72"/>
      <c r="I312" s="72"/>
      <c r="J312" s="72"/>
      <c r="K312" s="72"/>
      <c r="L312" s="73"/>
      <c r="M312" s="73"/>
      <c r="N312" s="73"/>
    </row>
    <row r="313" spans="1:14">
      <c r="A313" s="63" t="s">
        <v>339</v>
      </c>
      <c r="B313" s="43"/>
      <c r="C313" s="43"/>
      <c r="D313" s="43"/>
      <c r="E313" s="43"/>
      <c r="F313" s="76"/>
      <c r="G313" s="77"/>
      <c r="H313" s="66"/>
      <c r="I313" s="66"/>
      <c r="J313" s="66"/>
      <c r="K313" s="66"/>
      <c r="L313" s="67"/>
      <c r="M313" s="67"/>
      <c r="N313" s="67"/>
    </row>
    <row r="314" spans="1:14">
      <c r="A314" s="63" t="s">
        <v>340</v>
      </c>
      <c r="B314" s="43"/>
      <c r="C314" s="43"/>
      <c r="D314" s="43"/>
      <c r="E314" s="43"/>
      <c r="F314" s="76"/>
      <c r="G314" s="77" t="s">
        <v>23</v>
      </c>
      <c r="H314" s="66" t="s">
        <v>285</v>
      </c>
      <c r="I314" s="66" t="s">
        <v>238</v>
      </c>
      <c r="J314" s="66" t="s">
        <v>341</v>
      </c>
      <c r="K314" s="66"/>
      <c r="L314" s="67">
        <f>L316+L320</f>
        <v>609.70000000000005</v>
      </c>
      <c r="M314" s="67">
        <f>M316+M320</f>
        <v>609.70000000000005</v>
      </c>
      <c r="N314" s="61">
        <f t="shared" ref="N314:N336" si="41">M314/L314*100</f>
        <v>100</v>
      </c>
    </row>
    <row r="315" spans="1:14">
      <c r="A315" s="63" t="s">
        <v>122</v>
      </c>
      <c r="B315" s="43"/>
      <c r="C315" s="43"/>
      <c r="D315" s="43"/>
      <c r="E315" s="43"/>
      <c r="F315" s="76"/>
      <c r="G315" s="77"/>
      <c r="H315" s="66"/>
      <c r="I315" s="66"/>
      <c r="J315" s="66"/>
      <c r="K315" s="66"/>
      <c r="L315" s="67"/>
      <c r="M315" s="67"/>
      <c r="N315" s="67"/>
    </row>
    <row r="316" spans="1:14">
      <c r="A316" s="63" t="s">
        <v>123</v>
      </c>
      <c r="B316" s="43"/>
      <c r="C316" s="43"/>
      <c r="D316" s="43"/>
      <c r="E316" s="43"/>
      <c r="F316" s="76"/>
      <c r="G316" s="77" t="s">
        <v>23</v>
      </c>
      <c r="H316" s="66" t="s">
        <v>285</v>
      </c>
      <c r="I316" s="66" t="s">
        <v>238</v>
      </c>
      <c r="J316" s="66" t="s">
        <v>341</v>
      </c>
      <c r="K316" s="66" t="s">
        <v>124</v>
      </c>
      <c r="L316" s="67">
        <f>L317</f>
        <v>554.5</v>
      </c>
      <c r="M316" s="67">
        <f>M317</f>
        <v>554.5</v>
      </c>
      <c r="N316" s="61">
        <f t="shared" si="41"/>
        <v>100</v>
      </c>
    </row>
    <row r="317" spans="1:14">
      <c r="A317" s="63" t="s">
        <v>125</v>
      </c>
      <c r="B317" s="43"/>
      <c r="C317" s="43"/>
      <c r="D317" s="43"/>
      <c r="E317" s="43"/>
      <c r="F317" s="76"/>
      <c r="G317" s="77" t="s">
        <v>23</v>
      </c>
      <c r="H317" s="66" t="s">
        <v>285</v>
      </c>
      <c r="I317" s="66" t="s">
        <v>238</v>
      </c>
      <c r="J317" s="66" t="s">
        <v>341</v>
      </c>
      <c r="K317" s="66" t="s">
        <v>126</v>
      </c>
      <c r="L317" s="67">
        <f>L318+L319</f>
        <v>554.5</v>
      </c>
      <c r="M317" s="67">
        <f>M318+M319</f>
        <v>554.5</v>
      </c>
      <c r="N317" s="61">
        <f t="shared" si="41"/>
        <v>100</v>
      </c>
    </row>
    <row r="318" spans="1:14">
      <c r="A318" s="68" t="s">
        <v>127</v>
      </c>
      <c r="B318" s="43"/>
      <c r="C318" s="43"/>
      <c r="D318" s="43"/>
      <c r="E318" s="43"/>
      <c r="F318" s="76"/>
      <c r="G318" s="78" t="s">
        <v>23</v>
      </c>
      <c r="H318" s="69" t="s">
        <v>285</v>
      </c>
      <c r="I318" s="69" t="s">
        <v>238</v>
      </c>
      <c r="J318" s="69" t="s">
        <v>341</v>
      </c>
      <c r="K318" s="97" t="s">
        <v>128</v>
      </c>
      <c r="L318" s="70">
        <v>554.29999999999995</v>
      </c>
      <c r="M318" s="70">
        <v>554.29999999999995</v>
      </c>
      <c r="N318" s="70">
        <f t="shared" si="41"/>
        <v>100</v>
      </c>
    </row>
    <row r="319" spans="1:14">
      <c r="A319" s="68" t="s">
        <v>137</v>
      </c>
      <c r="B319" s="43"/>
      <c r="C319" s="43"/>
      <c r="D319" s="43"/>
      <c r="E319" s="43"/>
      <c r="F319" s="76"/>
      <c r="G319" s="78" t="s">
        <v>23</v>
      </c>
      <c r="H319" s="69" t="s">
        <v>285</v>
      </c>
      <c r="I319" s="69" t="s">
        <v>238</v>
      </c>
      <c r="J319" s="69" t="s">
        <v>341</v>
      </c>
      <c r="K319" s="97" t="s">
        <v>138</v>
      </c>
      <c r="L319" s="70">
        <v>0.2</v>
      </c>
      <c r="M319" s="70">
        <v>0.2</v>
      </c>
      <c r="N319" s="70">
        <f t="shared" si="41"/>
        <v>100</v>
      </c>
    </row>
    <row r="320" spans="1:14">
      <c r="A320" s="63" t="s">
        <v>139</v>
      </c>
      <c r="B320" s="43"/>
      <c r="C320" s="43"/>
      <c r="D320" s="43"/>
      <c r="E320" s="43"/>
      <c r="F320" s="76"/>
      <c r="G320" s="77" t="s">
        <v>23</v>
      </c>
      <c r="H320" s="66" t="s">
        <v>285</v>
      </c>
      <c r="I320" s="66" t="s">
        <v>238</v>
      </c>
      <c r="J320" s="66" t="s">
        <v>341</v>
      </c>
      <c r="K320" s="60" t="s">
        <v>140</v>
      </c>
      <c r="L320" s="67">
        <f>L321</f>
        <v>55.2</v>
      </c>
      <c r="M320" s="67">
        <f>M321</f>
        <v>55.2</v>
      </c>
      <c r="N320" s="61">
        <f t="shared" si="41"/>
        <v>100</v>
      </c>
    </row>
    <row r="321" spans="1:14">
      <c r="A321" s="63" t="s">
        <v>141</v>
      </c>
      <c r="B321" s="43"/>
      <c r="C321" s="43"/>
      <c r="D321" s="43"/>
      <c r="E321" s="43"/>
      <c r="F321" s="76"/>
      <c r="G321" s="77" t="s">
        <v>23</v>
      </c>
      <c r="H321" s="66" t="s">
        <v>285</v>
      </c>
      <c r="I321" s="66" t="s">
        <v>238</v>
      </c>
      <c r="J321" s="66" t="s">
        <v>341</v>
      </c>
      <c r="K321" s="60" t="s">
        <v>142</v>
      </c>
      <c r="L321" s="67">
        <f>L323</f>
        <v>55.2</v>
      </c>
      <c r="M321" s="67">
        <f>M323</f>
        <v>55.2</v>
      </c>
      <c r="N321" s="61">
        <f t="shared" si="41"/>
        <v>100</v>
      </c>
    </row>
    <row r="322" spans="1:14">
      <c r="A322" s="68" t="s">
        <v>143</v>
      </c>
      <c r="B322" s="43"/>
      <c r="C322" s="43"/>
      <c r="D322" s="43"/>
      <c r="E322" s="43"/>
      <c r="F322" s="76"/>
      <c r="G322" s="78" t="s">
        <v>23</v>
      </c>
      <c r="H322" s="69" t="s">
        <v>285</v>
      </c>
      <c r="I322" s="69" t="s">
        <v>238</v>
      </c>
      <c r="J322" s="69" t="s">
        <v>341</v>
      </c>
      <c r="K322" s="97" t="s">
        <v>144</v>
      </c>
      <c r="L322" s="67"/>
      <c r="M322" s="67"/>
      <c r="N322" s="67"/>
    </row>
    <row r="323" spans="1:14">
      <c r="A323" s="68" t="s">
        <v>147</v>
      </c>
      <c r="B323" s="18"/>
      <c r="C323" s="18"/>
      <c r="D323" s="18"/>
      <c r="E323" s="18"/>
      <c r="F323" s="24"/>
      <c r="G323" s="78" t="s">
        <v>23</v>
      </c>
      <c r="H323" s="75" t="s">
        <v>285</v>
      </c>
      <c r="I323" s="75" t="s">
        <v>238</v>
      </c>
      <c r="J323" s="69" t="s">
        <v>341</v>
      </c>
      <c r="K323" s="97" t="s">
        <v>148</v>
      </c>
      <c r="L323" s="70">
        <v>55.2</v>
      </c>
      <c r="M323" s="67">
        <v>55.2</v>
      </c>
      <c r="N323" s="61">
        <f t="shared" si="41"/>
        <v>100</v>
      </c>
    </row>
    <row r="324" spans="1:14">
      <c r="A324" s="63" t="s">
        <v>342</v>
      </c>
      <c r="B324" s="43"/>
      <c r="C324" s="43"/>
      <c r="D324" s="43"/>
      <c r="E324" s="43"/>
      <c r="F324" s="76"/>
      <c r="G324" s="77" t="s">
        <v>23</v>
      </c>
      <c r="H324" s="66" t="s">
        <v>162</v>
      </c>
      <c r="I324" s="66"/>
      <c r="J324" s="66"/>
      <c r="K324" s="66"/>
      <c r="L324" s="67">
        <f>L325+L331</f>
        <v>90569.4</v>
      </c>
      <c r="M324" s="67">
        <f>M325+M331</f>
        <v>90569</v>
      </c>
      <c r="N324" s="61">
        <f t="shared" si="41"/>
        <v>99.999558349729611</v>
      </c>
    </row>
    <row r="325" spans="1:14">
      <c r="A325" s="63" t="s">
        <v>343</v>
      </c>
      <c r="B325" s="43"/>
      <c r="C325" s="43"/>
      <c r="D325" s="43"/>
      <c r="E325" s="43"/>
      <c r="F325" s="76"/>
      <c r="G325" s="77" t="s">
        <v>23</v>
      </c>
      <c r="H325" s="66" t="s">
        <v>162</v>
      </c>
      <c r="I325" s="66" t="s">
        <v>114</v>
      </c>
      <c r="J325" s="66"/>
      <c r="K325" s="66"/>
      <c r="L325" s="67">
        <f>L326</f>
        <v>1192</v>
      </c>
      <c r="M325" s="67">
        <f>M326</f>
        <v>1191.5999999999999</v>
      </c>
      <c r="N325" s="61">
        <f t="shared" si="41"/>
        <v>99.966442953020135</v>
      </c>
    </row>
    <row r="326" spans="1:14">
      <c r="A326" s="63" t="s">
        <v>344</v>
      </c>
      <c r="B326" s="43"/>
      <c r="C326" s="43"/>
      <c r="D326" s="43"/>
      <c r="E326" s="43"/>
      <c r="F326" s="76"/>
      <c r="G326" s="77" t="s">
        <v>23</v>
      </c>
      <c r="H326" s="66" t="s">
        <v>162</v>
      </c>
      <c r="I326" s="66" t="s">
        <v>114</v>
      </c>
      <c r="J326" s="66" t="s">
        <v>345</v>
      </c>
      <c r="K326" s="66"/>
      <c r="L326" s="67">
        <f t="shared" ref="L326:M327" si="42">L327</f>
        <v>1192</v>
      </c>
      <c r="M326" s="67">
        <f t="shared" si="42"/>
        <v>1191.5999999999999</v>
      </c>
      <c r="N326" s="61">
        <f t="shared" si="41"/>
        <v>99.966442953020135</v>
      </c>
    </row>
    <row r="327" spans="1:14">
      <c r="A327" s="63" t="s">
        <v>346</v>
      </c>
      <c r="B327" s="43"/>
      <c r="C327" s="43"/>
      <c r="D327" s="43"/>
      <c r="E327" s="43"/>
      <c r="F327" s="76"/>
      <c r="G327" s="77" t="s">
        <v>23</v>
      </c>
      <c r="H327" s="66" t="s">
        <v>162</v>
      </c>
      <c r="I327" s="66" t="s">
        <v>114</v>
      </c>
      <c r="J327" s="66" t="s">
        <v>347</v>
      </c>
      <c r="K327" s="66"/>
      <c r="L327" s="67">
        <f t="shared" si="42"/>
        <v>1192</v>
      </c>
      <c r="M327" s="67">
        <f t="shared" si="42"/>
        <v>1191.5999999999999</v>
      </c>
      <c r="N327" s="61">
        <f t="shared" si="41"/>
        <v>99.966442953020135</v>
      </c>
    </row>
    <row r="328" spans="1:14">
      <c r="A328" s="63" t="s">
        <v>139</v>
      </c>
      <c r="B328" s="43"/>
      <c r="C328" s="43"/>
      <c r="D328" s="43"/>
      <c r="E328" s="43"/>
      <c r="F328" s="76"/>
      <c r="G328" s="77" t="s">
        <v>23</v>
      </c>
      <c r="H328" s="66" t="s">
        <v>162</v>
      </c>
      <c r="I328" s="66" t="s">
        <v>114</v>
      </c>
      <c r="J328" s="66" t="s">
        <v>347</v>
      </c>
      <c r="K328" s="66" t="s">
        <v>140</v>
      </c>
      <c r="L328" s="67">
        <f>L329</f>
        <v>1192</v>
      </c>
      <c r="M328" s="67">
        <f>M329</f>
        <v>1191.5999999999999</v>
      </c>
      <c r="N328" s="61">
        <f t="shared" si="41"/>
        <v>99.966442953020135</v>
      </c>
    </row>
    <row r="329" spans="1:14">
      <c r="A329" s="63" t="s">
        <v>141</v>
      </c>
      <c r="B329" s="43"/>
      <c r="C329" s="43"/>
      <c r="D329" s="43"/>
      <c r="E329" s="43"/>
      <c r="F329" s="76"/>
      <c r="G329" s="77" t="s">
        <v>23</v>
      </c>
      <c r="H329" s="66" t="s">
        <v>162</v>
      </c>
      <c r="I329" s="66" t="s">
        <v>114</v>
      </c>
      <c r="J329" s="66" t="s">
        <v>347</v>
      </c>
      <c r="K329" s="66" t="s">
        <v>142</v>
      </c>
      <c r="L329" s="67">
        <f>L330</f>
        <v>1192</v>
      </c>
      <c r="M329" s="67">
        <f>M330</f>
        <v>1191.5999999999999</v>
      </c>
      <c r="N329" s="61">
        <f t="shared" si="41"/>
        <v>99.966442953020135</v>
      </c>
    </row>
    <row r="330" spans="1:14">
      <c r="A330" s="68" t="s">
        <v>147</v>
      </c>
      <c r="B330" s="43"/>
      <c r="C330" s="43"/>
      <c r="D330" s="43"/>
      <c r="E330" s="43"/>
      <c r="F330" s="76"/>
      <c r="G330" s="78" t="s">
        <v>23</v>
      </c>
      <c r="H330" s="69" t="s">
        <v>162</v>
      </c>
      <c r="I330" s="69" t="s">
        <v>114</v>
      </c>
      <c r="J330" s="69" t="s">
        <v>347</v>
      </c>
      <c r="K330" s="69" t="s">
        <v>148</v>
      </c>
      <c r="L330" s="70">
        <v>1192</v>
      </c>
      <c r="M330" s="70">
        <v>1191.5999999999999</v>
      </c>
      <c r="N330" s="70">
        <f t="shared" si="41"/>
        <v>99.966442953020135</v>
      </c>
    </row>
    <row r="331" spans="1:14">
      <c r="A331" s="83" t="s">
        <v>348</v>
      </c>
      <c r="B331" s="43"/>
      <c r="C331" s="43"/>
      <c r="D331" s="43"/>
      <c r="E331" s="43"/>
      <c r="F331" s="76"/>
      <c r="G331" s="77" t="s">
        <v>23</v>
      </c>
      <c r="H331" s="99" t="s">
        <v>162</v>
      </c>
      <c r="I331" s="99" t="s">
        <v>117</v>
      </c>
      <c r="J331" s="99"/>
      <c r="K331" s="99"/>
      <c r="L331" s="67">
        <f>L333+L339</f>
        <v>89377.4</v>
      </c>
      <c r="M331" s="67">
        <f>M333+M339</f>
        <v>89377.4</v>
      </c>
      <c r="N331" s="61">
        <f t="shared" si="41"/>
        <v>100</v>
      </c>
    </row>
    <row r="332" spans="1:14">
      <c r="A332" s="83" t="s">
        <v>349</v>
      </c>
      <c r="B332" s="43"/>
      <c r="C332" s="43"/>
      <c r="D332" s="43"/>
      <c r="E332" s="43"/>
      <c r="F332" s="76"/>
      <c r="G332" s="77"/>
      <c r="H332" s="100"/>
      <c r="I332" s="100"/>
      <c r="J332" s="100"/>
      <c r="K332" s="100"/>
      <c r="L332" s="101"/>
      <c r="M332" s="101"/>
      <c r="N332" s="101"/>
    </row>
    <row r="333" spans="1:14">
      <c r="A333" s="83" t="s">
        <v>350</v>
      </c>
      <c r="B333" s="43"/>
      <c r="C333" s="43"/>
      <c r="D333" s="43"/>
      <c r="E333" s="43"/>
      <c r="F333" s="76"/>
      <c r="G333" s="77" t="s">
        <v>23</v>
      </c>
      <c r="H333" s="99" t="s">
        <v>162</v>
      </c>
      <c r="I333" s="99" t="s">
        <v>117</v>
      </c>
      <c r="J333" s="99" t="s">
        <v>351</v>
      </c>
      <c r="K333" s="99" t="s">
        <v>258</v>
      </c>
      <c r="L333" s="67">
        <f>L334</f>
        <v>87307.7</v>
      </c>
      <c r="M333" s="67">
        <f>M334</f>
        <v>87307.7</v>
      </c>
      <c r="N333" s="61">
        <f t="shared" si="41"/>
        <v>100</v>
      </c>
    </row>
    <row r="334" spans="1:14">
      <c r="A334" s="83" t="s">
        <v>352</v>
      </c>
      <c r="B334" s="43"/>
      <c r="C334" s="43"/>
      <c r="D334" s="43"/>
      <c r="E334" s="43"/>
      <c r="F334" s="76"/>
      <c r="G334" s="77" t="s">
        <v>23</v>
      </c>
      <c r="H334" s="99" t="s">
        <v>162</v>
      </c>
      <c r="I334" s="99" t="s">
        <v>117</v>
      </c>
      <c r="J334" s="99" t="s">
        <v>351</v>
      </c>
      <c r="K334" s="99" t="s">
        <v>266</v>
      </c>
      <c r="L334" s="67">
        <f>L336</f>
        <v>87307.7</v>
      </c>
      <c r="M334" s="67">
        <f>M336</f>
        <v>87307.7</v>
      </c>
      <c r="N334" s="61">
        <f t="shared" si="41"/>
        <v>100</v>
      </c>
    </row>
    <row r="335" spans="1:14">
      <c r="A335" s="16" t="s">
        <v>247</v>
      </c>
      <c r="B335" s="43"/>
      <c r="C335" s="43"/>
      <c r="D335" s="43"/>
      <c r="E335" s="43"/>
      <c r="F335" s="76"/>
      <c r="G335" s="78"/>
      <c r="H335" s="99"/>
      <c r="I335" s="99"/>
      <c r="J335" s="99"/>
      <c r="K335" s="99"/>
      <c r="L335" s="67"/>
      <c r="M335" s="67"/>
      <c r="N335" s="67"/>
    </row>
    <row r="336" spans="1:14">
      <c r="A336" s="16" t="s">
        <v>259</v>
      </c>
      <c r="B336" s="43"/>
      <c r="C336" s="43"/>
      <c r="D336" s="43"/>
      <c r="E336" s="43"/>
      <c r="F336" s="76"/>
      <c r="G336" s="78" t="s">
        <v>23</v>
      </c>
      <c r="H336" s="102" t="s">
        <v>162</v>
      </c>
      <c r="I336" s="102" t="s">
        <v>117</v>
      </c>
      <c r="J336" s="102" t="s">
        <v>351</v>
      </c>
      <c r="K336" s="102" t="s">
        <v>260</v>
      </c>
      <c r="L336" s="70">
        <f>40000+4324+42983.7</f>
        <v>87307.7</v>
      </c>
      <c r="M336" s="70">
        <f>40000+4324+42983.7</f>
        <v>87307.7</v>
      </c>
      <c r="N336" s="70">
        <f t="shared" si="41"/>
        <v>100</v>
      </c>
    </row>
    <row r="337" spans="1:14">
      <c r="A337" s="63" t="s">
        <v>353</v>
      </c>
      <c r="B337" s="43"/>
      <c r="C337" s="43"/>
      <c r="D337" s="43"/>
      <c r="E337" s="43"/>
      <c r="F337" s="76"/>
      <c r="G337" s="78"/>
      <c r="H337" s="97"/>
      <c r="I337" s="97"/>
      <c r="J337" s="97"/>
      <c r="K337" s="97"/>
      <c r="L337" s="101"/>
      <c r="M337" s="101"/>
      <c r="N337" s="101"/>
    </row>
    <row r="338" spans="1:14">
      <c r="A338" s="63" t="s">
        <v>354</v>
      </c>
      <c r="B338" s="43"/>
      <c r="C338" s="43"/>
      <c r="D338" s="43"/>
      <c r="E338" s="43"/>
      <c r="F338" s="76"/>
      <c r="G338" s="78"/>
      <c r="H338" s="97"/>
      <c r="I338" s="97"/>
      <c r="J338" s="97"/>
      <c r="K338" s="97"/>
      <c r="L338" s="101"/>
      <c r="M338" s="101"/>
      <c r="N338" s="101"/>
    </row>
    <row r="339" spans="1:14">
      <c r="A339" s="63" t="s">
        <v>355</v>
      </c>
      <c r="B339" s="43"/>
      <c r="C339" s="43"/>
      <c r="D339" s="43"/>
      <c r="E339" s="43"/>
      <c r="F339" s="76"/>
      <c r="G339" s="77" t="s">
        <v>23</v>
      </c>
      <c r="H339" s="99" t="s">
        <v>162</v>
      </c>
      <c r="I339" s="99" t="s">
        <v>117</v>
      </c>
      <c r="J339" s="99" t="s">
        <v>96</v>
      </c>
      <c r="K339" s="99"/>
      <c r="L339" s="67">
        <f>L340</f>
        <v>2069.6999999999998</v>
      </c>
      <c r="M339" s="67">
        <f>M340</f>
        <v>2069.6999999999998</v>
      </c>
      <c r="N339" s="61">
        <f t="shared" ref="N339:N343" si="43">M339/L339*100</f>
        <v>100</v>
      </c>
    </row>
    <row r="340" spans="1:14">
      <c r="A340" s="63" t="s">
        <v>246</v>
      </c>
      <c r="B340" s="43"/>
      <c r="C340" s="43"/>
      <c r="D340" s="43"/>
      <c r="E340" s="43"/>
      <c r="F340" s="76"/>
      <c r="G340" s="77" t="s">
        <v>23</v>
      </c>
      <c r="H340" s="85" t="s">
        <v>162</v>
      </c>
      <c r="I340" s="85" t="s">
        <v>117</v>
      </c>
      <c r="J340" s="99" t="s">
        <v>96</v>
      </c>
      <c r="K340" s="85"/>
      <c r="L340" s="73">
        <f>L342</f>
        <v>2069.6999999999998</v>
      </c>
      <c r="M340" s="73">
        <f>M342</f>
        <v>2069.6999999999998</v>
      </c>
      <c r="N340" s="61">
        <f t="shared" si="43"/>
        <v>100</v>
      </c>
    </row>
    <row r="341" spans="1:14">
      <c r="A341" s="63" t="s">
        <v>244</v>
      </c>
      <c r="B341" s="43"/>
      <c r="C341" s="43"/>
      <c r="D341" s="43"/>
      <c r="E341" s="43"/>
      <c r="F341" s="76"/>
      <c r="G341" s="77"/>
      <c r="H341" s="84"/>
      <c r="I341" s="84"/>
      <c r="J341" s="84"/>
      <c r="K341" s="84"/>
      <c r="L341" s="27"/>
      <c r="M341" s="27"/>
      <c r="N341" s="27"/>
    </row>
    <row r="342" spans="1:14">
      <c r="A342" s="63" t="s">
        <v>259</v>
      </c>
      <c r="B342" s="43"/>
      <c r="C342" s="43"/>
      <c r="D342" s="43"/>
      <c r="E342" s="43"/>
      <c r="F342" s="76"/>
      <c r="G342" s="77" t="s">
        <v>23</v>
      </c>
      <c r="H342" s="85" t="s">
        <v>162</v>
      </c>
      <c r="I342" s="85" t="s">
        <v>117</v>
      </c>
      <c r="J342" s="99" t="s">
        <v>96</v>
      </c>
      <c r="K342" s="85" t="s">
        <v>258</v>
      </c>
      <c r="L342" s="73">
        <f>L343</f>
        <v>2069.6999999999998</v>
      </c>
      <c r="M342" s="73">
        <f>M343</f>
        <v>2069.6999999999998</v>
      </c>
      <c r="N342" s="61">
        <f t="shared" si="43"/>
        <v>100</v>
      </c>
    </row>
    <row r="343" spans="1:14">
      <c r="A343" s="63" t="s">
        <v>246</v>
      </c>
      <c r="B343" s="43"/>
      <c r="C343" s="43"/>
      <c r="D343" s="43"/>
      <c r="E343" s="43"/>
      <c r="F343" s="76"/>
      <c r="G343" s="77" t="s">
        <v>23</v>
      </c>
      <c r="H343" s="85" t="s">
        <v>162</v>
      </c>
      <c r="I343" s="85" t="s">
        <v>117</v>
      </c>
      <c r="J343" s="99" t="s">
        <v>96</v>
      </c>
      <c r="K343" s="85" t="s">
        <v>266</v>
      </c>
      <c r="L343" s="73">
        <f>L345</f>
        <v>2069.6999999999998</v>
      </c>
      <c r="M343" s="73">
        <f>M345</f>
        <v>2069.6999999999998</v>
      </c>
      <c r="N343" s="61">
        <f t="shared" si="43"/>
        <v>100</v>
      </c>
    </row>
    <row r="344" spans="1:14">
      <c r="A344" s="68" t="s">
        <v>247</v>
      </c>
      <c r="B344" s="43"/>
      <c r="C344" s="43"/>
      <c r="D344" s="43"/>
      <c r="E344" s="43"/>
      <c r="F344" s="76"/>
      <c r="G344" s="77"/>
      <c r="H344" s="84"/>
      <c r="I344" s="84"/>
      <c r="J344" s="84"/>
      <c r="K344" s="84"/>
      <c r="L344" s="27"/>
      <c r="M344" s="27"/>
      <c r="N344" s="27"/>
    </row>
    <row r="345" spans="1:14">
      <c r="A345" s="68" t="s">
        <v>259</v>
      </c>
      <c r="B345" s="43"/>
      <c r="C345" s="43"/>
      <c r="D345" s="43"/>
      <c r="E345" s="43"/>
      <c r="F345" s="76"/>
      <c r="G345" s="78" t="s">
        <v>23</v>
      </c>
      <c r="H345" s="84" t="s">
        <v>162</v>
      </c>
      <c r="I345" s="84" t="s">
        <v>117</v>
      </c>
      <c r="J345" s="84" t="s">
        <v>96</v>
      </c>
      <c r="K345" s="84" t="s">
        <v>260</v>
      </c>
      <c r="L345" s="27">
        <f>1841+228.7</f>
        <v>2069.6999999999998</v>
      </c>
      <c r="M345" s="27">
        <v>2069.6999999999998</v>
      </c>
      <c r="N345" s="70">
        <f t="shared" ref="N345:N354" si="44">M345/L345*100</f>
        <v>100</v>
      </c>
    </row>
    <row r="346" spans="1:14">
      <c r="A346" s="63" t="s">
        <v>356</v>
      </c>
      <c r="B346" s="64"/>
      <c r="C346" s="64"/>
      <c r="D346" s="64"/>
      <c r="E346" s="64"/>
      <c r="F346" s="65"/>
      <c r="G346" s="77" t="s">
        <v>23</v>
      </c>
      <c r="H346" s="66" t="s">
        <v>208</v>
      </c>
      <c r="I346" s="66" t="s">
        <v>117</v>
      </c>
      <c r="J346" s="66"/>
      <c r="K346" s="66"/>
      <c r="L346" s="67">
        <f>L348</f>
        <v>2404.8000000000002</v>
      </c>
      <c r="M346" s="67">
        <f>M348</f>
        <v>2404.5</v>
      </c>
      <c r="N346" s="61">
        <f t="shared" si="44"/>
        <v>99.987524950099797</v>
      </c>
    </row>
    <row r="347" spans="1:14">
      <c r="A347" s="63" t="s">
        <v>357</v>
      </c>
      <c r="B347" s="64"/>
      <c r="C347" s="64"/>
      <c r="D347" s="64"/>
      <c r="E347" s="64"/>
      <c r="F347" s="65"/>
      <c r="G347" s="65"/>
      <c r="H347" s="66"/>
      <c r="I347" s="66"/>
      <c r="J347" s="66"/>
      <c r="K347" s="66"/>
      <c r="L347" s="67"/>
      <c r="M347" s="67"/>
      <c r="N347" s="67"/>
    </row>
    <row r="348" spans="1:14">
      <c r="A348" s="63" t="s">
        <v>358</v>
      </c>
      <c r="B348" s="64"/>
      <c r="C348" s="64"/>
      <c r="D348" s="64"/>
      <c r="E348" s="64"/>
      <c r="F348" s="65"/>
      <c r="G348" s="77" t="s">
        <v>23</v>
      </c>
      <c r="H348" s="66" t="s">
        <v>208</v>
      </c>
      <c r="I348" s="66" t="s">
        <v>117</v>
      </c>
      <c r="J348" s="66" t="s">
        <v>359</v>
      </c>
      <c r="K348" s="66"/>
      <c r="L348" s="67">
        <f>L349</f>
        <v>2404.8000000000002</v>
      </c>
      <c r="M348" s="67">
        <f>M349</f>
        <v>2404.5</v>
      </c>
      <c r="N348" s="61">
        <f t="shared" si="44"/>
        <v>99.987524950099797</v>
      </c>
    </row>
    <row r="349" spans="1:14">
      <c r="A349" s="63" t="s">
        <v>360</v>
      </c>
      <c r="B349" s="64"/>
      <c r="C349" s="64"/>
      <c r="D349" s="64"/>
      <c r="E349" s="64"/>
      <c r="F349" s="65"/>
      <c r="G349" s="77" t="s">
        <v>23</v>
      </c>
      <c r="H349" s="66" t="s">
        <v>208</v>
      </c>
      <c r="I349" s="66" t="s">
        <v>117</v>
      </c>
      <c r="J349" s="66" t="s">
        <v>361</v>
      </c>
      <c r="K349" s="66"/>
      <c r="L349" s="67">
        <f>L351</f>
        <v>2404.8000000000002</v>
      </c>
      <c r="M349" s="67">
        <f>M351</f>
        <v>2404.5</v>
      </c>
      <c r="N349" s="61">
        <f t="shared" si="44"/>
        <v>99.987524950099797</v>
      </c>
    </row>
    <row r="350" spans="1:14">
      <c r="A350" s="63" t="s">
        <v>362</v>
      </c>
      <c r="B350" s="64"/>
      <c r="C350" s="64"/>
      <c r="D350" s="64"/>
      <c r="E350" s="64"/>
      <c r="F350" s="65"/>
      <c r="G350" s="77"/>
      <c r="H350" s="66"/>
      <c r="I350" s="66"/>
      <c r="J350" s="66"/>
      <c r="K350" s="66"/>
      <c r="L350" s="67"/>
      <c r="M350" s="67"/>
      <c r="N350" s="67"/>
    </row>
    <row r="351" spans="1:14">
      <c r="A351" s="63" t="s">
        <v>363</v>
      </c>
      <c r="B351" s="64"/>
      <c r="C351" s="64"/>
      <c r="D351" s="64"/>
      <c r="E351" s="64"/>
      <c r="F351" s="65"/>
      <c r="G351" s="77" t="s">
        <v>23</v>
      </c>
      <c r="H351" s="66" t="s">
        <v>208</v>
      </c>
      <c r="I351" s="66" t="s">
        <v>117</v>
      </c>
      <c r="J351" s="66" t="s">
        <v>361</v>
      </c>
      <c r="K351" s="66" t="s">
        <v>364</v>
      </c>
      <c r="L351" s="67">
        <f>L352</f>
        <v>2404.8000000000002</v>
      </c>
      <c r="M351" s="67">
        <f>M352</f>
        <v>2404.5</v>
      </c>
      <c r="N351" s="61">
        <f t="shared" si="44"/>
        <v>99.987524950099797</v>
      </c>
    </row>
    <row r="352" spans="1:14">
      <c r="A352" s="63" t="s">
        <v>275</v>
      </c>
      <c r="B352" s="64"/>
      <c r="C352" s="64"/>
      <c r="D352" s="64"/>
      <c r="E352" s="64"/>
      <c r="F352" s="65"/>
      <c r="G352" s="77" t="s">
        <v>23</v>
      </c>
      <c r="H352" s="66" t="s">
        <v>208</v>
      </c>
      <c r="I352" s="66" t="s">
        <v>117</v>
      </c>
      <c r="J352" s="66" t="s">
        <v>361</v>
      </c>
      <c r="K352" s="66" t="s">
        <v>365</v>
      </c>
      <c r="L352" s="67">
        <f>L354</f>
        <v>2404.8000000000002</v>
      </c>
      <c r="M352" s="67">
        <f>M354</f>
        <v>2404.5</v>
      </c>
      <c r="N352" s="61">
        <f t="shared" si="44"/>
        <v>99.987524950099797</v>
      </c>
    </row>
    <row r="353" spans="1:14">
      <c r="A353" s="96" t="s">
        <v>366</v>
      </c>
      <c r="B353" s="64"/>
      <c r="C353" s="64"/>
      <c r="D353" s="64"/>
      <c r="E353" s="64"/>
      <c r="F353" s="65"/>
      <c r="G353" s="77"/>
      <c r="H353" s="66"/>
      <c r="I353" s="66"/>
      <c r="J353" s="66"/>
      <c r="K353" s="66"/>
      <c r="L353" s="67"/>
      <c r="M353" s="67"/>
      <c r="N353" s="67"/>
    </row>
    <row r="354" spans="1:14">
      <c r="A354" s="96" t="s">
        <v>367</v>
      </c>
      <c r="B354" s="64"/>
      <c r="C354" s="64"/>
      <c r="D354" s="64"/>
      <c r="E354" s="64"/>
      <c r="F354" s="65"/>
      <c r="G354" s="78" t="s">
        <v>23</v>
      </c>
      <c r="H354" s="69" t="s">
        <v>208</v>
      </c>
      <c r="I354" s="69" t="s">
        <v>117</v>
      </c>
      <c r="J354" s="69" t="s">
        <v>361</v>
      </c>
      <c r="K354" s="69" t="s">
        <v>368</v>
      </c>
      <c r="L354" s="70">
        <v>2404.8000000000002</v>
      </c>
      <c r="M354" s="70">
        <v>2404.5</v>
      </c>
      <c r="N354" s="70">
        <f t="shared" si="44"/>
        <v>99.987524950099797</v>
      </c>
    </row>
    <row r="355" spans="1:14">
      <c r="A355" s="96" t="s">
        <v>277</v>
      </c>
      <c r="B355" s="43"/>
      <c r="C355" s="43"/>
      <c r="D355" s="43"/>
      <c r="E355" s="43"/>
      <c r="F355" s="76"/>
      <c r="G355" s="78" t="s">
        <v>23</v>
      </c>
      <c r="H355" s="75" t="s">
        <v>208</v>
      </c>
      <c r="I355" s="75" t="s">
        <v>117</v>
      </c>
      <c r="J355" s="75" t="s">
        <v>361</v>
      </c>
      <c r="K355" s="75" t="s">
        <v>369</v>
      </c>
      <c r="L355" s="67"/>
      <c r="M355" s="67"/>
      <c r="N355" s="67"/>
    </row>
    <row r="356" spans="1:14">
      <c r="A356" s="96"/>
      <c r="B356" s="43"/>
      <c r="C356" s="43"/>
      <c r="D356" s="43"/>
      <c r="E356" s="43"/>
      <c r="F356" s="76"/>
      <c r="G356" s="78"/>
      <c r="H356" s="75"/>
      <c r="I356" s="75"/>
      <c r="J356" s="75"/>
      <c r="K356" s="75"/>
      <c r="L356" s="67"/>
      <c r="M356" s="67"/>
      <c r="N356" s="67"/>
    </row>
    <row r="357" spans="1:14">
      <c r="A357" s="103" t="s">
        <v>370</v>
      </c>
      <c r="B357" s="43"/>
      <c r="C357" s="43"/>
      <c r="D357" s="43"/>
      <c r="E357" s="43"/>
      <c r="F357" s="76"/>
      <c r="G357" s="76"/>
      <c r="H357" s="72"/>
      <c r="I357" s="72"/>
      <c r="J357" s="72"/>
      <c r="K357" s="72"/>
      <c r="L357" s="73"/>
      <c r="M357" s="73"/>
      <c r="N357" s="73"/>
    </row>
    <row r="358" spans="1:14">
      <c r="A358" s="103" t="s">
        <v>112</v>
      </c>
      <c r="B358" s="43"/>
      <c r="C358" s="43"/>
      <c r="D358" s="43"/>
      <c r="E358" s="43"/>
      <c r="F358" s="76"/>
      <c r="G358" s="65" t="s">
        <v>371</v>
      </c>
      <c r="H358" s="66"/>
      <c r="I358" s="66"/>
      <c r="J358" s="66"/>
      <c r="K358" s="66"/>
      <c r="L358" s="67">
        <f>L359+L378+L374</f>
        <v>14832.599999999999</v>
      </c>
      <c r="M358" s="67">
        <f>M359+M378+M374</f>
        <v>13979.2</v>
      </c>
      <c r="N358" s="61">
        <f t="shared" ref="N358:N422" si="45">M358/L358*100</f>
        <v>94.246457128217585</v>
      </c>
    </row>
    <row r="359" spans="1:14">
      <c r="A359" s="63" t="s">
        <v>113</v>
      </c>
      <c r="B359" s="64"/>
      <c r="C359" s="64"/>
      <c r="D359" s="64"/>
      <c r="E359" s="64"/>
      <c r="F359" s="65"/>
      <c r="G359" s="65" t="s">
        <v>371</v>
      </c>
      <c r="H359" s="66" t="s">
        <v>114</v>
      </c>
      <c r="I359" s="66"/>
      <c r="J359" s="66"/>
      <c r="K359" s="66"/>
      <c r="L359" s="67">
        <f>L361</f>
        <v>6203.8</v>
      </c>
      <c r="M359" s="67">
        <f>M361</f>
        <v>6200.8</v>
      </c>
      <c r="N359" s="61">
        <f t="shared" si="45"/>
        <v>99.951642541668008</v>
      </c>
    </row>
    <row r="360" spans="1:14">
      <c r="A360" s="63" t="s">
        <v>372</v>
      </c>
      <c r="B360" s="64"/>
      <c r="C360" s="64"/>
      <c r="D360" s="64"/>
      <c r="E360" s="64"/>
      <c r="F360" s="65"/>
      <c r="G360" s="65"/>
      <c r="H360" s="66"/>
      <c r="I360" s="66"/>
      <c r="J360" s="66"/>
      <c r="K360" s="66"/>
      <c r="L360" s="67"/>
      <c r="M360" s="67"/>
      <c r="N360" s="67"/>
    </row>
    <row r="361" spans="1:14">
      <c r="A361" s="63" t="s">
        <v>373</v>
      </c>
      <c r="B361" s="64"/>
      <c r="C361" s="64"/>
      <c r="D361" s="64"/>
      <c r="E361" s="64"/>
      <c r="F361" s="65"/>
      <c r="G361" s="65" t="s">
        <v>371</v>
      </c>
      <c r="H361" s="66" t="s">
        <v>114</v>
      </c>
      <c r="I361" s="66" t="s">
        <v>238</v>
      </c>
      <c r="J361" s="66"/>
      <c r="K361" s="66"/>
      <c r="L361" s="67">
        <f>L363</f>
        <v>6203.8</v>
      </c>
      <c r="M361" s="67">
        <f>M363</f>
        <v>6200.8</v>
      </c>
      <c r="N361" s="61">
        <f t="shared" si="45"/>
        <v>99.951642541668008</v>
      </c>
    </row>
    <row r="362" spans="1:14">
      <c r="A362" s="63" t="s">
        <v>118</v>
      </c>
      <c r="B362" s="64"/>
      <c r="C362" s="64"/>
      <c r="D362" s="64"/>
      <c r="E362" s="64"/>
      <c r="F362" s="65"/>
      <c r="G362" s="65"/>
      <c r="H362" s="72"/>
      <c r="I362" s="72"/>
      <c r="J362" s="72"/>
      <c r="K362" s="72"/>
      <c r="L362" s="73"/>
      <c r="M362" s="73"/>
      <c r="N362" s="73"/>
    </row>
    <row r="363" spans="1:14">
      <c r="A363" s="63" t="s">
        <v>374</v>
      </c>
      <c r="B363" s="64"/>
      <c r="C363" s="64"/>
      <c r="D363" s="64"/>
      <c r="E363" s="64"/>
      <c r="F363" s="65"/>
      <c r="G363" s="65" t="s">
        <v>371</v>
      </c>
      <c r="H363" s="66" t="s">
        <v>114</v>
      </c>
      <c r="I363" s="66" t="s">
        <v>238</v>
      </c>
      <c r="J363" s="66" t="s">
        <v>119</v>
      </c>
      <c r="K363" s="66"/>
      <c r="L363" s="67">
        <f>L364</f>
        <v>6203.8</v>
      </c>
      <c r="M363" s="67">
        <f>M364</f>
        <v>6200.8</v>
      </c>
      <c r="N363" s="61">
        <f t="shared" si="45"/>
        <v>99.951642541668008</v>
      </c>
    </row>
    <row r="364" spans="1:14">
      <c r="A364" s="63" t="s">
        <v>135</v>
      </c>
      <c r="B364" s="64"/>
      <c r="C364" s="64"/>
      <c r="D364" s="64"/>
      <c r="E364" s="64"/>
      <c r="F364" s="65"/>
      <c r="G364" s="65" t="s">
        <v>371</v>
      </c>
      <c r="H364" s="66" t="s">
        <v>114</v>
      </c>
      <c r="I364" s="66" t="s">
        <v>238</v>
      </c>
      <c r="J364" s="66" t="s">
        <v>136</v>
      </c>
      <c r="K364" s="66"/>
      <c r="L364" s="67">
        <f>L366+L370</f>
        <v>6203.8</v>
      </c>
      <c r="M364" s="67">
        <f>M366+M370</f>
        <v>6200.8</v>
      </c>
      <c r="N364" s="61">
        <f t="shared" si="45"/>
        <v>99.951642541668008</v>
      </c>
    </row>
    <row r="365" spans="1:14">
      <c r="A365" s="63" t="s">
        <v>122</v>
      </c>
      <c r="B365" s="64"/>
      <c r="C365" s="64"/>
      <c r="D365" s="64"/>
      <c r="E365" s="64"/>
      <c r="F365" s="65"/>
      <c r="G365" s="65"/>
      <c r="H365" s="66"/>
      <c r="I365" s="66"/>
      <c r="J365" s="66"/>
      <c r="K365" s="66"/>
      <c r="L365" s="67"/>
      <c r="M365" s="67"/>
      <c r="N365" s="67"/>
    </row>
    <row r="366" spans="1:14">
      <c r="A366" s="63" t="s">
        <v>123</v>
      </c>
      <c r="B366" s="64"/>
      <c r="C366" s="64"/>
      <c r="D366" s="64"/>
      <c r="E366" s="64"/>
      <c r="F366" s="65"/>
      <c r="G366" s="65" t="s">
        <v>371</v>
      </c>
      <c r="H366" s="66" t="s">
        <v>114</v>
      </c>
      <c r="I366" s="66" t="s">
        <v>238</v>
      </c>
      <c r="J366" s="66" t="s">
        <v>136</v>
      </c>
      <c r="K366" s="66" t="s">
        <v>124</v>
      </c>
      <c r="L366" s="67">
        <f>L367</f>
        <v>5620.7</v>
      </c>
      <c r="M366" s="67">
        <f>M367</f>
        <v>5620.3</v>
      </c>
      <c r="N366" s="61">
        <f t="shared" si="45"/>
        <v>99.992883448680786</v>
      </c>
    </row>
    <row r="367" spans="1:14">
      <c r="A367" s="63" t="s">
        <v>125</v>
      </c>
      <c r="B367" s="64"/>
      <c r="C367" s="64"/>
      <c r="D367" s="64"/>
      <c r="E367" s="64"/>
      <c r="F367" s="65"/>
      <c r="G367" s="65" t="s">
        <v>371</v>
      </c>
      <c r="H367" s="66" t="s">
        <v>114</v>
      </c>
      <c r="I367" s="66" t="s">
        <v>238</v>
      </c>
      <c r="J367" s="66" t="s">
        <v>136</v>
      </c>
      <c r="K367" s="66" t="s">
        <v>126</v>
      </c>
      <c r="L367" s="67">
        <f>L368</f>
        <v>5620.7</v>
      </c>
      <c r="M367" s="67">
        <f>M368</f>
        <v>5620.3</v>
      </c>
      <c r="N367" s="61">
        <f t="shared" si="45"/>
        <v>99.992883448680786</v>
      </c>
    </row>
    <row r="368" spans="1:14">
      <c r="A368" s="68" t="s">
        <v>127</v>
      </c>
      <c r="B368" s="64"/>
      <c r="C368" s="64"/>
      <c r="D368" s="64"/>
      <c r="E368" s="64"/>
      <c r="F368" s="65"/>
      <c r="G368" s="74" t="s">
        <v>371</v>
      </c>
      <c r="H368" s="69" t="s">
        <v>114</v>
      </c>
      <c r="I368" s="69" t="s">
        <v>238</v>
      </c>
      <c r="J368" s="69" t="s">
        <v>136</v>
      </c>
      <c r="K368" s="69" t="s">
        <v>128</v>
      </c>
      <c r="L368" s="70">
        <v>5620.7</v>
      </c>
      <c r="M368" s="70">
        <v>5620.3</v>
      </c>
      <c r="N368" s="70">
        <f t="shared" si="45"/>
        <v>99.992883448680786</v>
      </c>
    </row>
    <row r="369" spans="1:14">
      <c r="A369" s="68" t="s">
        <v>137</v>
      </c>
      <c r="B369" s="64"/>
      <c r="C369" s="64"/>
      <c r="D369" s="64"/>
      <c r="E369" s="64"/>
      <c r="F369" s="65"/>
      <c r="G369" s="74" t="s">
        <v>371</v>
      </c>
      <c r="H369" s="69" t="s">
        <v>114</v>
      </c>
      <c r="I369" s="69" t="s">
        <v>238</v>
      </c>
      <c r="J369" s="69" t="s">
        <v>136</v>
      </c>
      <c r="K369" s="69" t="s">
        <v>138</v>
      </c>
      <c r="L369" s="67"/>
      <c r="M369" s="67"/>
      <c r="N369" s="67"/>
    </row>
    <row r="370" spans="1:14">
      <c r="A370" s="63" t="s">
        <v>139</v>
      </c>
      <c r="B370" s="64"/>
      <c r="C370" s="64"/>
      <c r="D370" s="64"/>
      <c r="E370" s="64"/>
      <c r="F370" s="65"/>
      <c r="G370" s="65" t="s">
        <v>371</v>
      </c>
      <c r="H370" s="66" t="s">
        <v>114</v>
      </c>
      <c r="I370" s="66" t="s">
        <v>238</v>
      </c>
      <c r="J370" s="72" t="s">
        <v>136</v>
      </c>
      <c r="K370" s="66" t="s">
        <v>140</v>
      </c>
      <c r="L370" s="67">
        <f>L371</f>
        <v>583.1</v>
      </c>
      <c r="M370" s="67">
        <f>M371</f>
        <v>580.5</v>
      </c>
      <c r="N370" s="61">
        <f t="shared" si="45"/>
        <v>99.554107357228602</v>
      </c>
    </row>
    <row r="371" spans="1:14">
      <c r="A371" s="63" t="s">
        <v>141</v>
      </c>
      <c r="B371" s="64"/>
      <c r="C371" s="64"/>
      <c r="D371" s="64"/>
      <c r="E371" s="64"/>
      <c r="F371" s="65"/>
      <c r="G371" s="65" t="s">
        <v>371</v>
      </c>
      <c r="H371" s="66" t="s">
        <v>114</v>
      </c>
      <c r="I371" s="66" t="s">
        <v>238</v>
      </c>
      <c r="J371" s="66" t="s">
        <v>136</v>
      </c>
      <c r="K371" s="66" t="s">
        <v>142</v>
      </c>
      <c r="L371" s="67">
        <f>L373</f>
        <v>583.1</v>
      </c>
      <c r="M371" s="67">
        <f>M373</f>
        <v>580.5</v>
      </c>
      <c r="N371" s="61">
        <f t="shared" si="45"/>
        <v>99.554107357228602</v>
      </c>
    </row>
    <row r="372" spans="1:14">
      <c r="A372" s="68" t="s">
        <v>143</v>
      </c>
      <c r="B372" s="64"/>
      <c r="C372" s="64"/>
      <c r="D372" s="64"/>
      <c r="E372" s="64"/>
      <c r="F372" s="65"/>
      <c r="G372" s="74" t="s">
        <v>371</v>
      </c>
      <c r="H372" s="69" t="s">
        <v>114</v>
      </c>
      <c r="I372" s="69" t="s">
        <v>238</v>
      </c>
      <c r="J372" s="69" t="s">
        <v>136</v>
      </c>
      <c r="K372" s="69" t="s">
        <v>144</v>
      </c>
      <c r="L372" s="67"/>
      <c r="M372" s="67"/>
      <c r="N372" s="67"/>
    </row>
    <row r="373" spans="1:14">
      <c r="A373" s="68" t="s">
        <v>147</v>
      </c>
      <c r="B373" s="18"/>
      <c r="C373" s="18"/>
      <c r="D373" s="18"/>
      <c r="E373" s="18"/>
      <c r="F373" s="24"/>
      <c r="G373" s="74" t="s">
        <v>371</v>
      </c>
      <c r="H373" s="69" t="s">
        <v>114</v>
      </c>
      <c r="I373" s="69" t="s">
        <v>238</v>
      </c>
      <c r="J373" s="69" t="s">
        <v>136</v>
      </c>
      <c r="K373" s="69" t="s">
        <v>148</v>
      </c>
      <c r="L373" s="70">
        <v>583.1</v>
      </c>
      <c r="M373" s="70">
        <v>580.5</v>
      </c>
      <c r="N373" s="70">
        <f t="shared" si="45"/>
        <v>99.554107357228602</v>
      </c>
    </row>
    <row r="374" spans="1:14">
      <c r="A374" s="93" t="s">
        <v>375</v>
      </c>
      <c r="B374" s="18"/>
      <c r="C374" s="18"/>
      <c r="D374" s="18"/>
      <c r="E374" s="18"/>
      <c r="F374" s="24"/>
      <c r="G374" s="65" t="s">
        <v>371</v>
      </c>
      <c r="H374" s="85" t="s">
        <v>172</v>
      </c>
      <c r="I374" s="85" t="s">
        <v>376</v>
      </c>
      <c r="J374" s="85"/>
      <c r="K374" s="85"/>
      <c r="L374" s="104">
        <f>L375</f>
        <v>124.8</v>
      </c>
      <c r="M374" s="104">
        <f t="shared" ref="M374:M376" si="46">M375</f>
        <v>124.8</v>
      </c>
      <c r="N374" s="61">
        <f t="shared" si="45"/>
        <v>100</v>
      </c>
    </row>
    <row r="375" spans="1:14">
      <c r="A375" s="63" t="s">
        <v>377</v>
      </c>
      <c r="B375" s="18"/>
      <c r="C375" s="18"/>
      <c r="D375" s="18"/>
      <c r="E375" s="18"/>
      <c r="F375" s="24"/>
      <c r="G375" s="65" t="s">
        <v>371</v>
      </c>
      <c r="H375" s="85" t="s">
        <v>172</v>
      </c>
      <c r="I375" s="85" t="s">
        <v>114</v>
      </c>
      <c r="J375" s="85"/>
      <c r="K375" s="85"/>
      <c r="L375" s="104">
        <f>L376</f>
        <v>124.8</v>
      </c>
      <c r="M375" s="104">
        <f t="shared" si="46"/>
        <v>124.8</v>
      </c>
      <c r="N375" s="61">
        <f t="shared" si="45"/>
        <v>100</v>
      </c>
    </row>
    <row r="376" spans="1:14">
      <c r="A376" s="63" t="s">
        <v>378</v>
      </c>
      <c r="B376" s="18"/>
      <c r="C376" s="18"/>
      <c r="D376" s="18"/>
      <c r="E376" s="18"/>
      <c r="F376" s="24"/>
      <c r="G376" s="65" t="s">
        <v>371</v>
      </c>
      <c r="H376" s="85" t="s">
        <v>172</v>
      </c>
      <c r="I376" s="85" t="s">
        <v>114</v>
      </c>
      <c r="J376" s="85" t="s">
        <v>379</v>
      </c>
      <c r="K376" s="85" t="s">
        <v>380</v>
      </c>
      <c r="L376" s="104">
        <f>L377</f>
        <v>124.8</v>
      </c>
      <c r="M376" s="104">
        <f t="shared" si="46"/>
        <v>124.8</v>
      </c>
      <c r="N376" s="61">
        <f t="shared" si="45"/>
        <v>100</v>
      </c>
    </row>
    <row r="377" spans="1:14">
      <c r="A377" s="68" t="s">
        <v>378</v>
      </c>
      <c r="B377" s="18"/>
      <c r="C377" s="18"/>
      <c r="D377" s="18"/>
      <c r="E377" s="18"/>
      <c r="F377" s="24"/>
      <c r="G377" s="74" t="s">
        <v>371</v>
      </c>
      <c r="H377" s="84" t="s">
        <v>172</v>
      </c>
      <c r="I377" s="84" t="s">
        <v>114</v>
      </c>
      <c r="J377" s="84" t="s">
        <v>379</v>
      </c>
      <c r="K377" s="84" t="s">
        <v>381</v>
      </c>
      <c r="L377" s="25">
        <v>124.8</v>
      </c>
      <c r="M377" s="25">
        <v>124.8</v>
      </c>
      <c r="N377" s="70">
        <f t="shared" si="45"/>
        <v>100</v>
      </c>
    </row>
    <row r="378" spans="1:14">
      <c r="A378" s="63" t="s">
        <v>382</v>
      </c>
      <c r="B378" s="64"/>
      <c r="C378" s="64"/>
      <c r="D378" s="64"/>
      <c r="E378" s="64"/>
      <c r="F378" s="65"/>
      <c r="G378" s="65" t="s">
        <v>371</v>
      </c>
      <c r="H378" s="99" t="s">
        <v>383</v>
      </c>
      <c r="I378" s="99"/>
      <c r="J378" s="99"/>
      <c r="K378" s="99"/>
      <c r="L378" s="67">
        <f>L379</f>
        <v>8504</v>
      </c>
      <c r="M378" s="67">
        <f>M379</f>
        <v>7653.6</v>
      </c>
      <c r="N378" s="61">
        <f t="shared" si="45"/>
        <v>90</v>
      </c>
    </row>
    <row r="379" spans="1:14">
      <c r="A379" s="63" t="s">
        <v>384</v>
      </c>
      <c r="B379" s="64"/>
      <c r="C379" s="64"/>
      <c r="D379" s="64"/>
      <c r="E379" s="64"/>
      <c r="F379" s="65"/>
      <c r="G379" s="65" t="s">
        <v>371</v>
      </c>
      <c r="H379" s="99" t="s">
        <v>383</v>
      </c>
      <c r="I379" s="99" t="s">
        <v>114</v>
      </c>
      <c r="J379" s="99"/>
      <c r="K379" s="99"/>
      <c r="L379" s="67">
        <f>L381</f>
        <v>8504</v>
      </c>
      <c r="M379" s="67">
        <f>M381</f>
        <v>7653.6</v>
      </c>
      <c r="N379" s="61">
        <f t="shared" si="45"/>
        <v>90</v>
      </c>
    </row>
    <row r="380" spans="1:14">
      <c r="A380" s="63" t="s">
        <v>385</v>
      </c>
      <c r="B380" s="64"/>
      <c r="C380" s="64"/>
      <c r="D380" s="64"/>
      <c r="E380" s="64"/>
      <c r="F380" s="65"/>
      <c r="G380" s="65"/>
      <c r="H380" s="99"/>
      <c r="I380" s="99"/>
      <c r="J380" s="99"/>
      <c r="K380" s="99"/>
      <c r="L380" s="67"/>
      <c r="M380" s="67"/>
      <c r="N380" s="67"/>
    </row>
    <row r="381" spans="1:14">
      <c r="A381" s="63" t="s">
        <v>386</v>
      </c>
      <c r="B381" s="64"/>
      <c r="C381" s="64"/>
      <c r="D381" s="64"/>
      <c r="E381" s="64"/>
      <c r="F381" s="65"/>
      <c r="G381" s="65" t="s">
        <v>371</v>
      </c>
      <c r="H381" s="99" t="s">
        <v>383</v>
      </c>
      <c r="I381" s="99" t="s">
        <v>114</v>
      </c>
      <c r="J381" s="99"/>
      <c r="K381" s="99"/>
      <c r="L381" s="67">
        <f>L382</f>
        <v>8504</v>
      </c>
      <c r="M381" s="67">
        <f>M382</f>
        <v>7653.6</v>
      </c>
      <c r="N381" s="61">
        <f t="shared" si="45"/>
        <v>90</v>
      </c>
    </row>
    <row r="382" spans="1:14">
      <c r="A382" s="63" t="s">
        <v>387</v>
      </c>
      <c r="B382" s="64"/>
      <c r="C382" s="64"/>
      <c r="D382" s="64"/>
      <c r="E382" s="64"/>
      <c r="F382" s="65"/>
      <c r="G382" s="65" t="s">
        <v>371</v>
      </c>
      <c r="H382" s="99" t="s">
        <v>383</v>
      </c>
      <c r="I382" s="99" t="s">
        <v>114</v>
      </c>
      <c r="J382" s="99" t="s">
        <v>388</v>
      </c>
      <c r="K382" s="99"/>
      <c r="L382" s="67">
        <f>L383</f>
        <v>8504</v>
      </c>
      <c r="M382" s="67">
        <f>M383</f>
        <v>7653.6</v>
      </c>
      <c r="N382" s="61">
        <f t="shared" si="45"/>
        <v>90</v>
      </c>
    </row>
    <row r="383" spans="1:14">
      <c r="A383" s="63" t="s">
        <v>387</v>
      </c>
      <c r="B383" s="64"/>
      <c r="C383" s="64"/>
      <c r="D383" s="64"/>
      <c r="E383" s="64"/>
      <c r="F383" s="65"/>
      <c r="G383" s="65" t="s">
        <v>371</v>
      </c>
      <c r="H383" s="99" t="s">
        <v>383</v>
      </c>
      <c r="I383" s="99" t="s">
        <v>114</v>
      </c>
      <c r="J383" s="99" t="s">
        <v>389</v>
      </c>
      <c r="K383" s="99"/>
      <c r="L383" s="67">
        <f>L385</f>
        <v>8504</v>
      </c>
      <c r="M383" s="67">
        <f>M385</f>
        <v>7653.6</v>
      </c>
      <c r="N383" s="61">
        <f t="shared" si="45"/>
        <v>90</v>
      </c>
    </row>
    <row r="384" spans="1:14">
      <c r="A384" s="63" t="s">
        <v>390</v>
      </c>
      <c r="B384" s="64"/>
      <c r="C384" s="64"/>
      <c r="D384" s="64"/>
      <c r="E384" s="64"/>
      <c r="F384" s="65"/>
      <c r="G384" s="65"/>
      <c r="H384" s="99"/>
      <c r="I384" s="99"/>
      <c r="J384" s="99"/>
      <c r="K384" s="99"/>
      <c r="L384" s="67"/>
      <c r="M384" s="67"/>
      <c r="N384" s="67"/>
    </row>
    <row r="385" spans="1:14">
      <c r="A385" s="63" t="s">
        <v>391</v>
      </c>
      <c r="B385" s="64"/>
      <c r="C385" s="64"/>
      <c r="D385" s="64"/>
      <c r="E385" s="64"/>
      <c r="F385" s="65"/>
      <c r="G385" s="65" t="s">
        <v>371</v>
      </c>
      <c r="H385" s="99" t="s">
        <v>383</v>
      </c>
      <c r="I385" s="99" t="s">
        <v>114</v>
      </c>
      <c r="J385" s="99" t="s">
        <v>392</v>
      </c>
      <c r="K385" s="99"/>
      <c r="L385" s="67">
        <f t="shared" ref="L385:M385" si="47">L386</f>
        <v>8504</v>
      </c>
      <c r="M385" s="67">
        <f t="shared" si="47"/>
        <v>7653.6</v>
      </c>
      <c r="N385" s="61">
        <f t="shared" si="45"/>
        <v>90</v>
      </c>
    </row>
    <row r="386" spans="1:14">
      <c r="A386" s="63" t="s">
        <v>393</v>
      </c>
      <c r="B386" s="64"/>
      <c r="C386" s="64"/>
      <c r="D386" s="64"/>
      <c r="E386" s="64"/>
      <c r="F386" s="65"/>
      <c r="G386" s="65" t="s">
        <v>371</v>
      </c>
      <c r="H386" s="99" t="s">
        <v>383</v>
      </c>
      <c r="I386" s="99" t="s">
        <v>114</v>
      </c>
      <c r="J386" s="99" t="s">
        <v>392</v>
      </c>
      <c r="K386" s="99" t="s">
        <v>394</v>
      </c>
      <c r="L386" s="67">
        <f>L387</f>
        <v>8504</v>
      </c>
      <c r="M386" s="67">
        <f>M387</f>
        <v>7653.6</v>
      </c>
      <c r="N386" s="61">
        <f t="shared" si="45"/>
        <v>90</v>
      </c>
    </row>
    <row r="387" spans="1:14">
      <c r="A387" s="63" t="s">
        <v>395</v>
      </c>
      <c r="B387" s="64"/>
      <c r="C387" s="64"/>
      <c r="D387" s="64"/>
      <c r="E387" s="64"/>
      <c r="F387" s="65"/>
      <c r="G387" s="65" t="s">
        <v>371</v>
      </c>
      <c r="H387" s="99" t="s">
        <v>383</v>
      </c>
      <c r="I387" s="99" t="s">
        <v>114</v>
      </c>
      <c r="J387" s="99" t="s">
        <v>392</v>
      </c>
      <c r="K387" s="99" t="s">
        <v>396</v>
      </c>
      <c r="L387" s="67">
        <f>L388</f>
        <v>8504</v>
      </c>
      <c r="M387" s="67">
        <f>M388</f>
        <v>7653.6</v>
      </c>
      <c r="N387" s="61">
        <f t="shared" si="45"/>
        <v>90</v>
      </c>
    </row>
    <row r="388" spans="1:14">
      <c r="A388" s="16" t="s">
        <v>397</v>
      </c>
      <c r="B388" s="64"/>
      <c r="C388" s="64"/>
      <c r="D388" s="64"/>
      <c r="E388" s="64"/>
      <c r="F388" s="65"/>
      <c r="G388" s="74" t="s">
        <v>371</v>
      </c>
      <c r="H388" s="84" t="s">
        <v>383</v>
      </c>
      <c r="I388" s="84" t="s">
        <v>114</v>
      </c>
      <c r="J388" s="84" t="s">
        <v>392</v>
      </c>
      <c r="K388" s="84" t="s">
        <v>398</v>
      </c>
      <c r="L388" s="70">
        <f>5765+317+1005+1417</f>
        <v>8504</v>
      </c>
      <c r="M388" s="70">
        <v>7653.6</v>
      </c>
      <c r="N388" s="70">
        <f t="shared" si="45"/>
        <v>90</v>
      </c>
    </row>
    <row r="389" spans="1:14">
      <c r="A389" s="83"/>
      <c r="B389" s="43"/>
      <c r="C389" s="43"/>
      <c r="D389" s="43"/>
      <c r="E389" s="43"/>
      <c r="F389" s="76"/>
      <c r="G389" s="74"/>
      <c r="H389" s="72"/>
      <c r="I389" s="72"/>
      <c r="J389" s="72"/>
      <c r="K389" s="72"/>
      <c r="L389" s="73"/>
      <c r="M389" s="73"/>
      <c r="N389" s="73"/>
    </row>
    <row r="390" spans="1:14">
      <c r="A390" s="83" t="s">
        <v>399</v>
      </c>
      <c r="B390" s="43"/>
      <c r="C390" s="43"/>
      <c r="D390" s="43"/>
      <c r="E390" s="43"/>
      <c r="F390" s="76"/>
      <c r="G390" s="65" t="s">
        <v>400</v>
      </c>
      <c r="H390" s="72"/>
      <c r="I390" s="72"/>
      <c r="J390" s="72"/>
      <c r="K390" s="72"/>
      <c r="L390" s="73">
        <f>L391</f>
        <v>1151.4000000000001</v>
      </c>
      <c r="M390" s="73">
        <f>M391</f>
        <v>1151.3</v>
      </c>
      <c r="N390" s="61">
        <f t="shared" si="45"/>
        <v>99.991314920965763</v>
      </c>
    </row>
    <row r="391" spans="1:14">
      <c r="A391" s="63" t="s">
        <v>113</v>
      </c>
      <c r="B391" s="43"/>
      <c r="C391" s="43"/>
      <c r="D391" s="43"/>
      <c r="E391" s="43"/>
      <c r="F391" s="76"/>
      <c r="G391" s="65" t="s">
        <v>400</v>
      </c>
      <c r="H391" s="72" t="s">
        <v>401</v>
      </c>
      <c r="I391" s="72"/>
      <c r="J391" s="72"/>
      <c r="K391" s="72"/>
      <c r="L391" s="73">
        <f>L393</f>
        <v>1151.4000000000001</v>
      </c>
      <c r="M391" s="73">
        <f>M393</f>
        <v>1151.3</v>
      </c>
      <c r="N391" s="61">
        <f t="shared" si="45"/>
        <v>99.991314920965763</v>
      </c>
    </row>
    <row r="392" spans="1:14">
      <c r="A392" s="63" t="s">
        <v>402</v>
      </c>
      <c r="B392" s="64"/>
      <c r="C392" s="64"/>
      <c r="D392" s="64"/>
      <c r="E392" s="64"/>
      <c r="F392" s="65"/>
      <c r="G392" s="66"/>
      <c r="H392" s="66"/>
      <c r="I392" s="66"/>
      <c r="J392" s="66"/>
      <c r="K392" s="67"/>
      <c r="L392" s="67"/>
      <c r="M392" s="67"/>
      <c r="N392" s="67"/>
    </row>
    <row r="393" spans="1:14">
      <c r="A393" s="63" t="s">
        <v>403</v>
      </c>
      <c r="B393" s="64"/>
      <c r="C393" s="64"/>
      <c r="D393" s="64"/>
      <c r="E393" s="64"/>
      <c r="F393" s="65"/>
      <c r="G393" s="65" t="s">
        <v>400</v>
      </c>
      <c r="H393" s="66" t="s">
        <v>114</v>
      </c>
      <c r="I393" s="66" t="s">
        <v>232</v>
      </c>
      <c r="J393" s="66"/>
      <c r="K393" s="66"/>
      <c r="L393" s="67">
        <f>L395</f>
        <v>1151.4000000000001</v>
      </c>
      <c r="M393" s="67">
        <f>M395</f>
        <v>1151.3</v>
      </c>
      <c r="N393" s="61">
        <f t="shared" si="45"/>
        <v>99.991314920965763</v>
      </c>
    </row>
    <row r="394" spans="1:14">
      <c r="A394" s="63" t="s">
        <v>118</v>
      </c>
      <c r="B394" s="64"/>
      <c r="C394" s="64"/>
      <c r="D394" s="64"/>
      <c r="E394" s="64"/>
      <c r="F394" s="65"/>
      <c r="G394" s="66"/>
      <c r="H394" s="66"/>
      <c r="I394" s="66"/>
      <c r="J394" s="66"/>
      <c r="K394" s="66"/>
      <c r="L394" s="67"/>
      <c r="M394" s="67"/>
      <c r="N394" s="67"/>
    </row>
    <row r="395" spans="1:14">
      <c r="A395" s="63" t="s">
        <v>404</v>
      </c>
      <c r="B395" s="64"/>
      <c r="C395" s="64"/>
      <c r="D395" s="64"/>
      <c r="E395" s="64"/>
      <c r="F395" s="65"/>
      <c r="G395" s="65" t="s">
        <v>400</v>
      </c>
      <c r="H395" s="66" t="s">
        <v>114</v>
      </c>
      <c r="I395" s="66" t="s">
        <v>232</v>
      </c>
      <c r="J395" s="66" t="s">
        <v>119</v>
      </c>
      <c r="K395" s="66"/>
      <c r="L395" s="67">
        <f>L397</f>
        <v>1151.4000000000001</v>
      </c>
      <c r="M395" s="67">
        <f>M397</f>
        <v>1151.3</v>
      </c>
      <c r="N395" s="61">
        <f t="shared" si="45"/>
        <v>99.991314920965763</v>
      </c>
    </row>
    <row r="396" spans="1:14">
      <c r="A396" s="63" t="s">
        <v>405</v>
      </c>
      <c r="B396" s="64"/>
      <c r="C396" s="64"/>
      <c r="D396" s="64"/>
      <c r="E396" s="64"/>
      <c r="F396" s="65"/>
      <c r="G396" s="66"/>
      <c r="H396" s="66"/>
      <c r="I396" s="66"/>
      <c r="J396" s="66"/>
      <c r="K396" s="66"/>
      <c r="L396" s="67"/>
      <c r="M396" s="67"/>
      <c r="N396" s="67"/>
    </row>
    <row r="397" spans="1:14">
      <c r="A397" s="63" t="s">
        <v>44</v>
      </c>
      <c r="B397" s="64"/>
      <c r="C397" s="64"/>
      <c r="D397" s="64"/>
      <c r="E397" s="64"/>
      <c r="F397" s="65"/>
      <c r="G397" s="65" t="s">
        <v>400</v>
      </c>
      <c r="H397" s="66" t="s">
        <v>114</v>
      </c>
      <c r="I397" s="66" t="s">
        <v>232</v>
      </c>
      <c r="J397" s="66" t="s">
        <v>406</v>
      </c>
      <c r="K397" s="66"/>
      <c r="L397" s="67">
        <f>L399+L403</f>
        <v>1151.4000000000001</v>
      </c>
      <c r="M397" s="67">
        <f>M399+M403</f>
        <v>1151.3</v>
      </c>
      <c r="N397" s="61">
        <f t="shared" si="45"/>
        <v>99.991314920965763</v>
      </c>
    </row>
    <row r="398" spans="1:14">
      <c r="A398" s="63" t="s">
        <v>122</v>
      </c>
      <c r="B398" s="64"/>
      <c r="C398" s="64"/>
      <c r="D398" s="64"/>
      <c r="E398" s="64"/>
      <c r="F398" s="65"/>
      <c r="G398" s="65"/>
      <c r="H398" s="66"/>
      <c r="I398" s="66"/>
      <c r="J398" s="66"/>
      <c r="K398" s="66"/>
      <c r="L398" s="67"/>
      <c r="M398" s="67"/>
      <c r="N398" s="67"/>
    </row>
    <row r="399" spans="1:14">
      <c r="A399" s="63" t="s">
        <v>123</v>
      </c>
      <c r="B399" s="64"/>
      <c r="C399" s="64"/>
      <c r="D399" s="64"/>
      <c r="E399" s="64"/>
      <c r="F399" s="65"/>
      <c r="G399" s="65" t="s">
        <v>400</v>
      </c>
      <c r="H399" s="66" t="s">
        <v>114</v>
      </c>
      <c r="I399" s="66" t="s">
        <v>232</v>
      </c>
      <c r="J399" s="66" t="s">
        <v>406</v>
      </c>
      <c r="K399" s="66" t="s">
        <v>124</v>
      </c>
      <c r="L399" s="67">
        <f>L400</f>
        <v>1095.7</v>
      </c>
      <c r="M399" s="67">
        <f>M400</f>
        <v>1095.5999999999999</v>
      </c>
      <c r="N399" s="61">
        <f t="shared" si="45"/>
        <v>99.990873414255717</v>
      </c>
    </row>
    <row r="400" spans="1:14">
      <c r="A400" s="63" t="s">
        <v>125</v>
      </c>
      <c r="B400" s="64"/>
      <c r="C400" s="64"/>
      <c r="D400" s="64"/>
      <c r="E400" s="64"/>
      <c r="F400" s="65"/>
      <c r="G400" s="65" t="s">
        <v>400</v>
      </c>
      <c r="H400" s="66" t="s">
        <v>114</v>
      </c>
      <c r="I400" s="66" t="s">
        <v>232</v>
      </c>
      <c r="J400" s="66" t="s">
        <v>406</v>
      </c>
      <c r="K400" s="66" t="s">
        <v>126</v>
      </c>
      <c r="L400" s="67">
        <f>L401</f>
        <v>1095.7</v>
      </c>
      <c r="M400" s="67">
        <f>M401</f>
        <v>1095.5999999999999</v>
      </c>
      <c r="N400" s="61">
        <f t="shared" si="45"/>
        <v>99.990873414255717</v>
      </c>
    </row>
    <row r="401" spans="1:14">
      <c r="A401" s="68" t="s">
        <v>127</v>
      </c>
      <c r="B401" s="64"/>
      <c r="C401" s="64"/>
      <c r="D401" s="64"/>
      <c r="E401" s="64"/>
      <c r="F401" s="65"/>
      <c r="G401" s="74" t="s">
        <v>400</v>
      </c>
      <c r="H401" s="69" t="s">
        <v>114</v>
      </c>
      <c r="I401" s="69" t="s">
        <v>232</v>
      </c>
      <c r="J401" s="69" t="s">
        <v>406</v>
      </c>
      <c r="K401" s="69" t="s">
        <v>128</v>
      </c>
      <c r="L401" s="70">
        <v>1095.7</v>
      </c>
      <c r="M401" s="70">
        <v>1095.5999999999999</v>
      </c>
      <c r="N401" s="70">
        <f t="shared" si="45"/>
        <v>99.990873414255717</v>
      </c>
    </row>
    <row r="402" spans="1:14">
      <c r="A402" s="68" t="s">
        <v>137</v>
      </c>
      <c r="B402" s="64"/>
      <c r="C402" s="64"/>
      <c r="D402" s="64"/>
      <c r="E402" s="64"/>
      <c r="F402" s="65"/>
      <c r="G402" s="74" t="s">
        <v>400</v>
      </c>
      <c r="H402" s="69" t="s">
        <v>114</v>
      </c>
      <c r="I402" s="69" t="s">
        <v>232</v>
      </c>
      <c r="J402" s="69" t="s">
        <v>406</v>
      </c>
      <c r="K402" s="69" t="s">
        <v>138</v>
      </c>
      <c r="L402" s="67"/>
      <c r="M402" s="67"/>
      <c r="N402" s="67"/>
    </row>
    <row r="403" spans="1:14">
      <c r="A403" s="63" t="s">
        <v>139</v>
      </c>
      <c r="B403" s="64"/>
      <c r="C403" s="64"/>
      <c r="D403" s="64"/>
      <c r="E403" s="64"/>
      <c r="F403" s="65"/>
      <c r="G403" s="65" t="s">
        <v>400</v>
      </c>
      <c r="H403" s="66" t="s">
        <v>114</v>
      </c>
      <c r="I403" s="66" t="s">
        <v>232</v>
      </c>
      <c r="J403" s="66" t="s">
        <v>406</v>
      </c>
      <c r="K403" s="66" t="s">
        <v>140</v>
      </c>
      <c r="L403" s="67">
        <f>L404</f>
        <v>55.7</v>
      </c>
      <c r="M403" s="67">
        <f>M404</f>
        <v>55.7</v>
      </c>
      <c r="N403" s="61">
        <f t="shared" si="45"/>
        <v>100</v>
      </c>
    </row>
    <row r="404" spans="1:14">
      <c r="A404" s="63" t="s">
        <v>141</v>
      </c>
      <c r="B404" s="64"/>
      <c r="C404" s="64"/>
      <c r="D404" s="64"/>
      <c r="E404" s="64"/>
      <c r="F404" s="65"/>
      <c r="G404" s="65" t="s">
        <v>400</v>
      </c>
      <c r="H404" s="66" t="s">
        <v>114</v>
      </c>
      <c r="I404" s="66" t="s">
        <v>232</v>
      </c>
      <c r="J404" s="66" t="s">
        <v>406</v>
      </c>
      <c r="K404" s="66" t="s">
        <v>142</v>
      </c>
      <c r="L404" s="67">
        <f>L406</f>
        <v>55.7</v>
      </c>
      <c r="M404" s="67">
        <f>M406</f>
        <v>55.7</v>
      </c>
      <c r="N404" s="61">
        <f t="shared" si="45"/>
        <v>100</v>
      </c>
    </row>
    <row r="405" spans="1:14">
      <c r="A405" s="68" t="s">
        <v>143</v>
      </c>
      <c r="B405" s="64"/>
      <c r="C405" s="64"/>
      <c r="D405" s="64"/>
      <c r="E405" s="64"/>
      <c r="F405" s="65"/>
      <c r="G405" s="74" t="s">
        <v>400</v>
      </c>
      <c r="H405" s="69" t="s">
        <v>114</v>
      </c>
      <c r="I405" s="69" t="s">
        <v>232</v>
      </c>
      <c r="J405" s="69" t="s">
        <v>406</v>
      </c>
      <c r="K405" s="69" t="s">
        <v>144</v>
      </c>
      <c r="L405" s="67"/>
      <c r="M405" s="67"/>
      <c r="N405" s="67"/>
    </row>
    <row r="406" spans="1:14">
      <c r="A406" s="68" t="s">
        <v>147</v>
      </c>
      <c r="B406" s="45"/>
      <c r="C406" s="45"/>
      <c r="D406" s="45"/>
      <c r="E406" s="45"/>
      <c r="F406" s="74"/>
      <c r="G406" s="102" t="s">
        <v>400</v>
      </c>
      <c r="H406" s="69" t="s">
        <v>114</v>
      </c>
      <c r="I406" s="69" t="s">
        <v>232</v>
      </c>
      <c r="J406" s="69" t="s">
        <v>406</v>
      </c>
      <c r="K406" s="69" t="s">
        <v>148</v>
      </c>
      <c r="L406" s="70">
        <v>55.7</v>
      </c>
      <c r="M406" s="70">
        <v>55.7</v>
      </c>
      <c r="N406" s="70">
        <f t="shared" si="45"/>
        <v>100</v>
      </c>
    </row>
    <row r="407" spans="1:14">
      <c r="A407" s="16"/>
      <c r="B407" s="18"/>
      <c r="C407" s="18"/>
      <c r="D407" s="18"/>
      <c r="E407" s="18"/>
      <c r="F407" s="24"/>
      <c r="G407" s="24"/>
      <c r="H407" s="75"/>
      <c r="I407" s="75"/>
      <c r="J407" s="75"/>
      <c r="K407" s="75"/>
      <c r="L407" s="27"/>
      <c r="M407" s="27"/>
      <c r="N407" s="27"/>
    </row>
    <row r="408" spans="1:14">
      <c r="A408" s="83" t="s">
        <v>407</v>
      </c>
      <c r="B408" s="45"/>
      <c r="C408" s="45"/>
      <c r="D408" s="45"/>
      <c r="E408" s="45"/>
      <c r="F408" s="74"/>
      <c r="G408" s="99" t="s">
        <v>408</v>
      </c>
      <c r="H408" s="66"/>
      <c r="I408" s="66"/>
      <c r="J408" s="66"/>
      <c r="K408" s="72"/>
      <c r="L408" s="67">
        <f>L409</f>
        <v>3036.7</v>
      </c>
      <c r="M408" s="67">
        <f>M409</f>
        <v>2904.7</v>
      </c>
      <c r="N408" s="61">
        <f t="shared" si="45"/>
        <v>95.653176145157573</v>
      </c>
    </row>
    <row r="409" spans="1:14">
      <c r="A409" s="63" t="s">
        <v>113</v>
      </c>
      <c r="B409" s="45"/>
      <c r="C409" s="45"/>
      <c r="D409" s="45"/>
      <c r="E409" s="45"/>
      <c r="F409" s="74"/>
      <c r="G409" s="99" t="s">
        <v>408</v>
      </c>
      <c r="H409" s="66" t="s">
        <v>114</v>
      </c>
      <c r="I409" s="66"/>
      <c r="J409" s="66"/>
      <c r="K409" s="72"/>
      <c r="L409" s="67">
        <f>L411</f>
        <v>3036.7</v>
      </c>
      <c r="M409" s="67">
        <f>M411</f>
        <v>2904.7</v>
      </c>
      <c r="N409" s="61">
        <f t="shared" si="45"/>
        <v>95.653176145157573</v>
      </c>
    </row>
    <row r="410" spans="1:14">
      <c r="A410" s="63" t="s">
        <v>409</v>
      </c>
      <c r="B410" s="64"/>
      <c r="C410" s="64"/>
      <c r="D410" s="64"/>
      <c r="E410" s="64"/>
      <c r="F410" s="65"/>
      <c r="G410" s="65"/>
      <c r="H410" s="66"/>
      <c r="I410" s="66"/>
      <c r="J410" s="66"/>
      <c r="K410" s="66"/>
      <c r="L410" s="67"/>
      <c r="M410" s="67"/>
      <c r="N410" s="67"/>
    </row>
    <row r="411" spans="1:14">
      <c r="A411" s="63" t="s">
        <v>410</v>
      </c>
      <c r="B411" s="64"/>
      <c r="C411" s="64"/>
      <c r="D411" s="64"/>
      <c r="E411" s="64"/>
      <c r="F411" s="65"/>
      <c r="G411" s="65" t="s">
        <v>408</v>
      </c>
      <c r="H411" s="66" t="s">
        <v>114</v>
      </c>
      <c r="I411" s="66" t="s">
        <v>238</v>
      </c>
      <c r="J411" s="66"/>
      <c r="K411" s="66"/>
      <c r="L411" s="67">
        <f>L413+L420</f>
        <v>3036.7</v>
      </c>
      <c r="M411" s="67">
        <f>M413+M420</f>
        <v>2904.7</v>
      </c>
      <c r="N411" s="61">
        <f t="shared" si="45"/>
        <v>95.653176145157573</v>
      </c>
    </row>
    <row r="412" spans="1:14">
      <c r="A412" s="63" t="s">
        <v>118</v>
      </c>
      <c r="B412" s="64"/>
      <c r="C412" s="64"/>
      <c r="D412" s="64"/>
      <c r="E412" s="64"/>
      <c r="F412" s="65"/>
      <c r="G412" s="65"/>
      <c r="H412" s="66"/>
      <c r="I412" s="66"/>
      <c r="J412" s="66"/>
      <c r="K412" s="66"/>
      <c r="L412" s="67"/>
      <c r="M412" s="67"/>
      <c r="N412" s="67"/>
    </row>
    <row r="413" spans="1:14">
      <c r="A413" s="63" t="s">
        <v>374</v>
      </c>
      <c r="B413" s="64"/>
      <c r="C413" s="64"/>
      <c r="D413" s="64"/>
      <c r="E413" s="64"/>
      <c r="F413" s="65"/>
      <c r="G413" s="65" t="s">
        <v>408</v>
      </c>
      <c r="H413" s="66" t="s">
        <v>114</v>
      </c>
      <c r="I413" s="66" t="s">
        <v>238</v>
      </c>
      <c r="J413" s="66" t="s">
        <v>119</v>
      </c>
      <c r="K413" s="66"/>
      <c r="L413" s="67">
        <f>L415</f>
        <v>1184.7</v>
      </c>
      <c r="M413" s="67">
        <f>M415</f>
        <v>1184.5999999999999</v>
      </c>
      <c r="N413" s="61">
        <f t="shared" si="45"/>
        <v>99.991559044483822</v>
      </c>
    </row>
    <row r="414" spans="1:14">
      <c r="A414" s="63" t="s">
        <v>411</v>
      </c>
      <c r="B414" s="64"/>
      <c r="C414" s="64"/>
      <c r="D414" s="64"/>
      <c r="E414" s="64"/>
      <c r="F414" s="65"/>
      <c r="G414" s="65"/>
      <c r="H414" s="66"/>
      <c r="I414" s="66"/>
      <c r="J414" s="66"/>
      <c r="K414" s="66"/>
      <c r="L414" s="67"/>
      <c r="M414" s="67"/>
      <c r="N414" s="67"/>
    </row>
    <row r="415" spans="1:14">
      <c r="A415" s="63" t="s">
        <v>44</v>
      </c>
      <c r="B415" s="64"/>
      <c r="C415" s="64"/>
      <c r="D415" s="64"/>
      <c r="E415" s="64"/>
      <c r="F415" s="65"/>
      <c r="G415" s="65" t="s">
        <v>408</v>
      </c>
      <c r="H415" s="66" t="s">
        <v>114</v>
      </c>
      <c r="I415" s="66" t="s">
        <v>238</v>
      </c>
      <c r="J415" s="66" t="s">
        <v>412</v>
      </c>
      <c r="K415" s="66"/>
      <c r="L415" s="67">
        <f>L417</f>
        <v>1184.7</v>
      </c>
      <c r="M415" s="67">
        <f>M417</f>
        <v>1184.5999999999999</v>
      </c>
      <c r="N415" s="61">
        <f t="shared" si="45"/>
        <v>99.991559044483822</v>
      </c>
    </row>
    <row r="416" spans="1:14">
      <c r="A416" s="63" t="s">
        <v>122</v>
      </c>
      <c r="B416" s="64"/>
      <c r="C416" s="64"/>
      <c r="D416" s="64"/>
      <c r="E416" s="64"/>
      <c r="F416" s="65"/>
      <c r="G416" s="65"/>
      <c r="H416" s="66"/>
      <c r="I416" s="66"/>
      <c r="J416" s="66"/>
      <c r="K416" s="66"/>
      <c r="L416" s="67"/>
      <c r="M416" s="67"/>
      <c r="N416" s="67"/>
    </row>
    <row r="417" spans="1:14">
      <c r="A417" s="63" t="s">
        <v>123</v>
      </c>
      <c r="B417" s="64"/>
      <c r="C417" s="64"/>
      <c r="D417" s="64"/>
      <c r="E417" s="64"/>
      <c r="F417" s="65"/>
      <c r="G417" s="65" t="s">
        <v>408</v>
      </c>
      <c r="H417" s="66" t="s">
        <v>114</v>
      </c>
      <c r="I417" s="66" t="s">
        <v>238</v>
      </c>
      <c r="J417" s="66" t="s">
        <v>412</v>
      </c>
      <c r="K417" s="66" t="s">
        <v>124</v>
      </c>
      <c r="L417" s="67">
        <f>L418</f>
        <v>1184.7</v>
      </c>
      <c r="M417" s="67">
        <f>M418</f>
        <v>1184.5999999999999</v>
      </c>
      <c r="N417" s="61">
        <f t="shared" si="45"/>
        <v>99.991559044483822</v>
      </c>
    </row>
    <row r="418" spans="1:14">
      <c r="A418" s="63" t="s">
        <v>125</v>
      </c>
      <c r="B418" s="64"/>
      <c r="C418" s="64"/>
      <c r="D418" s="64"/>
      <c r="E418" s="64"/>
      <c r="F418" s="65"/>
      <c r="G418" s="65" t="s">
        <v>408</v>
      </c>
      <c r="H418" s="66" t="s">
        <v>114</v>
      </c>
      <c r="I418" s="66" t="s">
        <v>238</v>
      </c>
      <c r="J418" s="66" t="s">
        <v>412</v>
      </c>
      <c r="K418" s="66" t="s">
        <v>126</v>
      </c>
      <c r="L418" s="67">
        <f>L419</f>
        <v>1184.7</v>
      </c>
      <c r="M418" s="67">
        <f>M419</f>
        <v>1184.5999999999999</v>
      </c>
      <c r="N418" s="61">
        <f t="shared" si="45"/>
        <v>99.991559044483822</v>
      </c>
    </row>
    <row r="419" spans="1:14">
      <c r="A419" s="68" t="s">
        <v>127</v>
      </c>
      <c r="B419" s="18"/>
      <c r="C419" s="18"/>
      <c r="D419" s="18"/>
      <c r="E419" s="18"/>
      <c r="F419" s="24"/>
      <c r="G419" s="24" t="s">
        <v>408</v>
      </c>
      <c r="H419" s="75" t="s">
        <v>114</v>
      </c>
      <c r="I419" s="75" t="s">
        <v>238</v>
      </c>
      <c r="J419" s="75" t="s">
        <v>412</v>
      </c>
      <c r="K419" s="69" t="s">
        <v>128</v>
      </c>
      <c r="L419" s="70">
        <v>1184.7</v>
      </c>
      <c r="M419" s="70">
        <v>1184.5999999999999</v>
      </c>
      <c r="N419" s="70">
        <f t="shared" si="45"/>
        <v>99.991559044483822</v>
      </c>
    </row>
    <row r="420" spans="1:14">
      <c r="A420" s="63" t="s">
        <v>135</v>
      </c>
      <c r="B420" s="64"/>
      <c r="C420" s="64"/>
      <c r="D420" s="64"/>
      <c r="E420" s="64"/>
      <c r="F420" s="65"/>
      <c r="G420" s="65" t="s">
        <v>408</v>
      </c>
      <c r="H420" s="66" t="s">
        <v>114</v>
      </c>
      <c r="I420" s="66" t="s">
        <v>238</v>
      </c>
      <c r="J420" s="66" t="s">
        <v>136</v>
      </c>
      <c r="K420" s="66"/>
      <c r="L420" s="80">
        <f>L422+L426</f>
        <v>1852</v>
      </c>
      <c r="M420" s="80">
        <f>M422+M426</f>
        <v>1720.1</v>
      </c>
      <c r="N420" s="61">
        <f t="shared" si="45"/>
        <v>92.877969762418999</v>
      </c>
    </row>
    <row r="421" spans="1:14">
      <c r="A421" s="63" t="s">
        <v>122</v>
      </c>
      <c r="B421" s="64"/>
      <c r="C421" s="64"/>
      <c r="D421" s="64"/>
      <c r="E421" s="64"/>
      <c r="F421" s="65"/>
      <c r="G421" s="65"/>
      <c r="H421" s="66"/>
      <c r="I421" s="66"/>
      <c r="J421" s="66"/>
      <c r="K421" s="66"/>
      <c r="L421" s="80"/>
      <c r="M421" s="80"/>
      <c r="N421" s="80"/>
    </row>
    <row r="422" spans="1:14">
      <c r="A422" s="63" t="s">
        <v>123</v>
      </c>
      <c r="B422" s="64"/>
      <c r="C422" s="64"/>
      <c r="D422" s="64"/>
      <c r="E422" s="64"/>
      <c r="F422" s="65"/>
      <c r="G422" s="65" t="s">
        <v>408</v>
      </c>
      <c r="H422" s="66" t="s">
        <v>114</v>
      </c>
      <c r="I422" s="66" t="s">
        <v>238</v>
      </c>
      <c r="J422" s="66" t="s">
        <v>136</v>
      </c>
      <c r="K422" s="66" t="s">
        <v>124</v>
      </c>
      <c r="L422" s="80">
        <f>L423</f>
        <v>1736.1</v>
      </c>
      <c r="M422" s="80">
        <f>M423</f>
        <v>1605.3</v>
      </c>
      <c r="N422" s="61">
        <f t="shared" si="45"/>
        <v>92.465871781579395</v>
      </c>
    </row>
    <row r="423" spans="1:14">
      <c r="A423" s="63" t="s">
        <v>125</v>
      </c>
      <c r="B423" s="64"/>
      <c r="C423" s="64"/>
      <c r="D423" s="64"/>
      <c r="E423" s="64"/>
      <c r="F423" s="65"/>
      <c r="G423" s="65" t="s">
        <v>408</v>
      </c>
      <c r="H423" s="66" t="s">
        <v>114</v>
      </c>
      <c r="I423" s="66" t="s">
        <v>238</v>
      </c>
      <c r="J423" s="66" t="s">
        <v>136</v>
      </c>
      <c r="K423" s="66" t="s">
        <v>126</v>
      </c>
      <c r="L423" s="80">
        <f>L424</f>
        <v>1736.1</v>
      </c>
      <c r="M423" s="80">
        <f>M424</f>
        <v>1605.3</v>
      </c>
      <c r="N423" s="61">
        <f t="shared" ref="N423:N424" si="48">M423/L423*100</f>
        <v>92.465871781579395</v>
      </c>
    </row>
    <row r="424" spans="1:14">
      <c r="A424" s="68" t="s">
        <v>127</v>
      </c>
      <c r="B424" s="64"/>
      <c r="C424" s="64"/>
      <c r="D424" s="64"/>
      <c r="E424" s="64"/>
      <c r="F424" s="65"/>
      <c r="G424" s="74" t="s">
        <v>408</v>
      </c>
      <c r="H424" s="75" t="s">
        <v>114</v>
      </c>
      <c r="I424" s="75" t="s">
        <v>238</v>
      </c>
      <c r="J424" s="75" t="s">
        <v>136</v>
      </c>
      <c r="K424" s="69" t="s">
        <v>128</v>
      </c>
      <c r="L424" s="82">
        <v>1736.1</v>
      </c>
      <c r="M424" s="82">
        <v>1605.3</v>
      </c>
      <c r="N424" s="70">
        <f t="shared" si="48"/>
        <v>92.465871781579395</v>
      </c>
    </row>
    <row r="425" spans="1:14">
      <c r="A425" s="68" t="s">
        <v>137</v>
      </c>
      <c r="B425" s="64"/>
      <c r="C425" s="64"/>
      <c r="D425" s="64"/>
      <c r="E425" s="64"/>
      <c r="F425" s="65"/>
      <c r="G425" s="74" t="s">
        <v>408</v>
      </c>
      <c r="H425" s="75" t="s">
        <v>114</v>
      </c>
      <c r="I425" s="75" t="s">
        <v>238</v>
      </c>
      <c r="J425" s="75" t="s">
        <v>136</v>
      </c>
      <c r="K425" s="69" t="s">
        <v>138</v>
      </c>
      <c r="L425" s="80"/>
      <c r="M425" s="80"/>
      <c r="N425" s="80"/>
    </row>
    <row r="426" spans="1:14">
      <c r="A426" s="63" t="s">
        <v>139</v>
      </c>
      <c r="B426" s="64"/>
      <c r="C426" s="64"/>
      <c r="D426" s="64"/>
      <c r="E426" s="64"/>
      <c r="F426" s="65"/>
      <c r="G426" s="65" t="s">
        <v>408</v>
      </c>
      <c r="H426" s="72" t="s">
        <v>114</v>
      </c>
      <c r="I426" s="72" t="s">
        <v>238</v>
      </c>
      <c r="J426" s="72" t="s">
        <v>136</v>
      </c>
      <c r="K426" s="66" t="s">
        <v>140</v>
      </c>
      <c r="L426" s="80">
        <f>L427</f>
        <v>115.9</v>
      </c>
      <c r="M426" s="80">
        <f>M427</f>
        <v>114.8</v>
      </c>
      <c r="N426" s="61">
        <f t="shared" ref="N426:N427" si="49">M426/L426*100</f>
        <v>99.050905953408105</v>
      </c>
    </row>
    <row r="427" spans="1:14">
      <c r="A427" s="63" t="s">
        <v>141</v>
      </c>
      <c r="B427" s="64"/>
      <c r="C427" s="64"/>
      <c r="D427" s="64"/>
      <c r="E427" s="64"/>
      <c r="F427" s="65"/>
      <c r="G427" s="65" t="s">
        <v>408</v>
      </c>
      <c r="H427" s="72" t="s">
        <v>114</v>
      </c>
      <c r="I427" s="72" t="s">
        <v>238</v>
      </c>
      <c r="J427" s="66" t="s">
        <v>136</v>
      </c>
      <c r="K427" s="66" t="s">
        <v>142</v>
      </c>
      <c r="L427" s="80">
        <f>L429</f>
        <v>115.9</v>
      </c>
      <c r="M427" s="80">
        <f>M429</f>
        <v>114.8</v>
      </c>
      <c r="N427" s="61">
        <f t="shared" si="49"/>
        <v>99.050905953408105</v>
      </c>
    </row>
    <row r="428" spans="1:14">
      <c r="A428" s="68" t="s">
        <v>143</v>
      </c>
      <c r="B428" s="64"/>
      <c r="C428" s="64"/>
      <c r="D428" s="64"/>
      <c r="E428" s="64"/>
      <c r="F428" s="65"/>
      <c r="G428" s="74" t="s">
        <v>408</v>
      </c>
      <c r="H428" s="75" t="s">
        <v>114</v>
      </c>
      <c r="I428" s="75" t="s">
        <v>238</v>
      </c>
      <c r="J428" s="75" t="s">
        <v>136</v>
      </c>
      <c r="K428" s="69" t="s">
        <v>144</v>
      </c>
      <c r="L428" s="80"/>
      <c r="M428" s="80"/>
      <c r="N428" s="80"/>
    </row>
    <row r="429" spans="1:14">
      <c r="A429" s="68" t="s">
        <v>147</v>
      </c>
      <c r="B429" s="18"/>
      <c r="C429" s="18"/>
      <c r="D429" s="18"/>
      <c r="E429" s="18"/>
      <c r="F429" s="24"/>
      <c r="G429" s="74" t="s">
        <v>408</v>
      </c>
      <c r="H429" s="75" t="s">
        <v>114</v>
      </c>
      <c r="I429" s="75" t="s">
        <v>238</v>
      </c>
      <c r="J429" s="75" t="s">
        <v>136</v>
      </c>
      <c r="K429" s="69" t="s">
        <v>148</v>
      </c>
      <c r="L429" s="82">
        <v>115.9</v>
      </c>
      <c r="M429" s="82">
        <v>114.8</v>
      </c>
      <c r="N429" s="70">
        <f t="shared" ref="N429" si="50">M429/L429*100</f>
        <v>99.050905953408105</v>
      </c>
    </row>
    <row r="430" spans="1:14">
      <c r="A430" s="83"/>
      <c r="B430" s="43"/>
      <c r="C430" s="43"/>
      <c r="D430" s="43"/>
      <c r="E430" s="43"/>
      <c r="F430" s="76"/>
      <c r="G430" s="74"/>
      <c r="H430" s="72"/>
      <c r="I430" s="72"/>
      <c r="J430" s="72"/>
      <c r="K430" s="72"/>
      <c r="L430" s="73"/>
      <c r="M430" s="73"/>
      <c r="N430" s="73"/>
    </row>
    <row r="431" spans="1:14">
      <c r="A431" s="63" t="s">
        <v>413</v>
      </c>
      <c r="B431" s="43"/>
      <c r="C431" s="43"/>
      <c r="D431" s="43"/>
      <c r="E431" s="43"/>
      <c r="F431" s="76"/>
      <c r="G431" s="65" t="s">
        <v>47</v>
      </c>
      <c r="H431" s="66"/>
      <c r="I431" s="66"/>
      <c r="J431" s="66"/>
      <c r="K431" s="66"/>
      <c r="L431" s="98">
        <f>L432+L546</f>
        <v>330991.90000000002</v>
      </c>
      <c r="M431" s="67">
        <f>M432+M546</f>
        <v>328778.59999999998</v>
      </c>
      <c r="N431" s="61">
        <f t="shared" ref="N431:N437" si="51">M431/L431*100</f>
        <v>99.331312941494929</v>
      </c>
    </row>
    <row r="432" spans="1:14">
      <c r="A432" s="63" t="s">
        <v>252</v>
      </c>
      <c r="B432" s="64"/>
      <c r="C432" s="64"/>
      <c r="D432" s="64"/>
      <c r="E432" s="64"/>
      <c r="F432" s="65"/>
      <c r="G432" s="65" t="s">
        <v>47</v>
      </c>
      <c r="H432" s="66" t="s">
        <v>150</v>
      </c>
      <c r="I432" s="66"/>
      <c r="J432" s="66"/>
      <c r="K432" s="66"/>
      <c r="L432" s="98">
        <f>L433+L456+L519+L507</f>
        <v>327729.90000000002</v>
      </c>
      <c r="M432" s="67">
        <f>M433+M456+M519+M507</f>
        <v>325931.19999999995</v>
      </c>
      <c r="N432" s="61">
        <f t="shared" si="51"/>
        <v>99.451163900516832</v>
      </c>
    </row>
    <row r="433" spans="1:14">
      <c r="A433" s="63" t="s">
        <v>253</v>
      </c>
      <c r="B433" s="64"/>
      <c r="C433" s="64"/>
      <c r="D433" s="64"/>
      <c r="E433" s="64"/>
      <c r="F433" s="65"/>
      <c r="G433" s="65" t="s">
        <v>47</v>
      </c>
      <c r="H433" s="66" t="s">
        <v>150</v>
      </c>
      <c r="I433" s="66" t="s">
        <v>114</v>
      </c>
      <c r="J433" s="66"/>
      <c r="K433" s="66"/>
      <c r="L433" s="67">
        <f>L434+L442+L449+L453+L447</f>
        <v>46289.700000000004</v>
      </c>
      <c r="M433" s="67">
        <f>M434+M442+M449+M453+M447</f>
        <v>46142.8</v>
      </c>
      <c r="N433" s="61">
        <f t="shared" si="51"/>
        <v>99.682650784083719</v>
      </c>
    </row>
    <row r="434" spans="1:14">
      <c r="A434" s="63" t="s">
        <v>414</v>
      </c>
      <c r="B434" s="64"/>
      <c r="C434" s="64"/>
      <c r="D434" s="64"/>
      <c r="E434" s="64"/>
      <c r="F434" s="65"/>
      <c r="G434" s="65" t="s">
        <v>47</v>
      </c>
      <c r="H434" s="66" t="s">
        <v>150</v>
      </c>
      <c r="I434" s="66" t="s">
        <v>114</v>
      </c>
      <c r="J434" s="66" t="s">
        <v>415</v>
      </c>
      <c r="K434" s="66"/>
      <c r="L434" s="67">
        <f>L435</f>
        <v>1030.5</v>
      </c>
      <c r="M434" s="67">
        <f>M435</f>
        <v>895.1</v>
      </c>
      <c r="N434" s="61">
        <f t="shared" si="51"/>
        <v>86.8607472100922</v>
      </c>
    </row>
    <row r="435" spans="1:14">
      <c r="A435" s="63" t="s">
        <v>416</v>
      </c>
      <c r="B435" s="64"/>
      <c r="C435" s="64"/>
      <c r="D435" s="64"/>
      <c r="E435" s="64"/>
      <c r="F435" s="65"/>
      <c r="G435" s="65" t="s">
        <v>47</v>
      </c>
      <c r="H435" s="66" t="s">
        <v>150</v>
      </c>
      <c r="I435" s="66" t="s">
        <v>114</v>
      </c>
      <c r="J435" s="66" t="s">
        <v>417</v>
      </c>
      <c r="K435" s="66" t="s">
        <v>364</v>
      </c>
      <c r="L435" s="67">
        <f>L437</f>
        <v>1030.5</v>
      </c>
      <c r="M435" s="67">
        <f>M437</f>
        <v>895.1</v>
      </c>
      <c r="N435" s="61">
        <f t="shared" si="51"/>
        <v>86.8607472100922</v>
      </c>
    </row>
    <row r="436" spans="1:14">
      <c r="A436" s="63" t="s">
        <v>362</v>
      </c>
      <c r="B436" s="64"/>
      <c r="C436" s="64"/>
      <c r="D436" s="64"/>
      <c r="E436" s="64"/>
      <c r="F436" s="65"/>
      <c r="G436" s="65"/>
      <c r="H436" s="66"/>
      <c r="I436" s="66"/>
      <c r="J436" s="66"/>
      <c r="K436" s="66"/>
      <c r="L436" s="67"/>
      <c r="M436" s="67"/>
      <c r="N436" s="67"/>
    </row>
    <row r="437" spans="1:14">
      <c r="A437" s="63" t="s">
        <v>363</v>
      </c>
      <c r="B437" s="64"/>
      <c r="C437" s="64"/>
      <c r="D437" s="64"/>
      <c r="E437" s="64"/>
      <c r="F437" s="65"/>
      <c r="G437" s="65" t="s">
        <v>47</v>
      </c>
      <c r="H437" s="66" t="s">
        <v>150</v>
      </c>
      <c r="I437" s="66" t="s">
        <v>114</v>
      </c>
      <c r="J437" s="66" t="s">
        <v>417</v>
      </c>
      <c r="K437" s="66" t="s">
        <v>365</v>
      </c>
      <c r="L437" s="67">
        <f>L439+L441</f>
        <v>1030.5</v>
      </c>
      <c r="M437" s="67">
        <f>M439+M441</f>
        <v>895.1</v>
      </c>
      <c r="N437" s="61">
        <f t="shared" si="51"/>
        <v>86.8607472100922</v>
      </c>
    </row>
    <row r="438" spans="1:14">
      <c r="A438" s="96" t="s">
        <v>418</v>
      </c>
      <c r="B438" s="64"/>
      <c r="C438" s="64"/>
      <c r="D438" s="64"/>
      <c r="E438" s="64"/>
      <c r="F438" s="65"/>
      <c r="G438" s="65"/>
      <c r="H438" s="69"/>
      <c r="I438" s="69"/>
      <c r="J438" s="69"/>
      <c r="K438" s="87"/>
      <c r="L438" s="67"/>
      <c r="M438" s="67"/>
      <c r="N438" s="67"/>
    </row>
    <row r="439" spans="1:14">
      <c r="A439" s="96" t="s">
        <v>367</v>
      </c>
      <c r="B439" s="64"/>
      <c r="C439" s="64"/>
      <c r="D439" s="64"/>
      <c r="E439" s="64"/>
      <c r="F439" s="65"/>
      <c r="G439" s="74" t="s">
        <v>47</v>
      </c>
      <c r="H439" s="69" t="s">
        <v>150</v>
      </c>
      <c r="I439" s="69" t="s">
        <v>114</v>
      </c>
      <c r="J439" s="69" t="s">
        <v>417</v>
      </c>
      <c r="K439" s="87" t="s">
        <v>368</v>
      </c>
      <c r="L439" s="70">
        <f>1958+140-1810+70+348+40+60.5</f>
        <v>806.5</v>
      </c>
      <c r="M439" s="70">
        <v>671.1</v>
      </c>
      <c r="N439" s="70">
        <f t="shared" ref="N439:N451" si="52">M439/L439*100</f>
        <v>83.211407315561075</v>
      </c>
    </row>
    <row r="440" spans="1:14">
      <c r="A440" s="96" t="s">
        <v>419</v>
      </c>
      <c r="B440" s="45"/>
      <c r="C440" s="45"/>
      <c r="D440" s="45"/>
      <c r="E440" s="45"/>
      <c r="F440" s="74"/>
      <c r="G440" s="74"/>
      <c r="H440" s="69"/>
      <c r="I440" s="69"/>
      <c r="J440" s="69"/>
      <c r="K440" s="87"/>
      <c r="L440" s="67"/>
      <c r="M440" s="67"/>
      <c r="N440" s="67"/>
    </row>
    <row r="441" spans="1:14">
      <c r="A441" s="96" t="s">
        <v>420</v>
      </c>
      <c r="B441" s="45"/>
      <c r="C441" s="45"/>
      <c r="D441" s="45"/>
      <c r="E441" s="45"/>
      <c r="F441" s="74"/>
      <c r="G441" s="74" t="s">
        <v>47</v>
      </c>
      <c r="H441" s="69" t="s">
        <v>150</v>
      </c>
      <c r="I441" s="69" t="s">
        <v>114</v>
      </c>
      <c r="J441" s="69" t="s">
        <v>417</v>
      </c>
      <c r="K441" s="87" t="s">
        <v>369</v>
      </c>
      <c r="L441" s="70">
        <v>224</v>
      </c>
      <c r="M441" s="70">
        <v>224</v>
      </c>
      <c r="N441" s="70">
        <f t="shared" si="52"/>
        <v>100</v>
      </c>
    </row>
    <row r="442" spans="1:14">
      <c r="A442" s="63" t="s">
        <v>360</v>
      </c>
      <c r="B442" s="64"/>
      <c r="C442" s="64"/>
      <c r="D442" s="64"/>
      <c r="E442" s="64"/>
      <c r="F442" s="65"/>
      <c r="G442" s="65" t="s">
        <v>47</v>
      </c>
      <c r="H442" s="66" t="s">
        <v>150</v>
      </c>
      <c r="I442" s="66" t="s">
        <v>114</v>
      </c>
      <c r="J442" s="66" t="s">
        <v>421</v>
      </c>
      <c r="K442" s="66" t="s">
        <v>364</v>
      </c>
      <c r="L442" s="67">
        <f>L443</f>
        <v>45134.8</v>
      </c>
      <c r="M442" s="67">
        <f>M443</f>
        <v>45134.8</v>
      </c>
      <c r="N442" s="61">
        <f t="shared" si="52"/>
        <v>100</v>
      </c>
    </row>
    <row r="443" spans="1:14">
      <c r="A443" s="63" t="s">
        <v>275</v>
      </c>
      <c r="B443" s="45"/>
      <c r="C443" s="45"/>
      <c r="D443" s="45"/>
      <c r="E443" s="45"/>
      <c r="F443" s="74"/>
      <c r="G443" s="65" t="s">
        <v>47</v>
      </c>
      <c r="H443" s="66" t="s">
        <v>150</v>
      </c>
      <c r="I443" s="66" t="s">
        <v>114</v>
      </c>
      <c r="J443" s="66" t="s">
        <v>421</v>
      </c>
      <c r="K443" s="66" t="s">
        <v>365</v>
      </c>
      <c r="L443" s="67">
        <f>L445</f>
        <v>45134.8</v>
      </c>
      <c r="M443" s="67">
        <f>M445</f>
        <v>45134.8</v>
      </c>
      <c r="N443" s="61">
        <f t="shared" si="52"/>
        <v>100</v>
      </c>
    </row>
    <row r="444" spans="1:14">
      <c r="A444" s="96" t="s">
        <v>418</v>
      </c>
      <c r="B444" s="45"/>
      <c r="C444" s="45"/>
      <c r="D444" s="45"/>
      <c r="E444" s="45"/>
      <c r="F444" s="74"/>
      <c r="G444" s="74"/>
      <c r="H444" s="87"/>
      <c r="I444" s="87"/>
      <c r="J444" s="87"/>
      <c r="K444" s="87"/>
      <c r="L444" s="70"/>
      <c r="M444" s="70"/>
      <c r="N444" s="70"/>
    </row>
    <row r="445" spans="1:14">
      <c r="A445" s="96" t="s">
        <v>367</v>
      </c>
      <c r="B445" s="45"/>
      <c r="C445" s="45"/>
      <c r="D445" s="45"/>
      <c r="E445" s="45"/>
      <c r="F445" s="74"/>
      <c r="G445" s="65" t="s">
        <v>47</v>
      </c>
      <c r="H445" s="87" t="s">
        <v>150</v>
      </c>
      <c r="I445" s="87" t="s">
        <v>114</v>
      </c>
      <c r="J445" s="87" t="s">
        <v>421</v>
      </c>
      <c r="K445" s="87" t="s">
        <v>368</v>
      </c>
      <c r="L445" s="70">
        <f>45340-205.6+2049.6-2049.2</f>
        <v>45134.8</v>
      </c>
      <c r="M445" s="70">
        <f>45340-205.6+2049.6-2049.2</f>
        <v>45134.8</v>
      </c>
      <c r="N445" s="70">
        <f t="shared" si="52"/>
        <v>100</v>
      </c>
    </row>
    <row r="446" spans="1:14">
      <c r="A446" s="63" t="s">
        <v>422</v>
      </c>
      <c r="B446" s="45"/>
      <c r="C446" s="45"/>
      <c r="D446" s="45"/>
      <c r="E446" s="45"/>
      <c r="F446" s="74"/>
      <c r="G446" s="65"/>
      <c r="H446" s="87"/>
      <c r="I446" s="87"/>
      <c r="J446" s="87"/>
      <c r="K446" s="87"/>
      <c r="L446" s="70"/>
      <c r="M446" s="70"/>
      <c r="N446" s="70"/>
    </row>
    <row r="447" spans="1:14">
      <c r="A447" s="63" t="s">
        <v>423</v>
      </c>
      <c r="B447" s="45"/>
      <c r="C447" s="45"/>
      <c r="D447" s="45"/>
      <c r="E447" s="45"/>
      <c r="F447" s="74"/>
      <c r="G447" s="65" t="s">
        <v>47</v>
      </c>
      <c r="H447" s="88" t="s">
        <v>255</v>
      </c>
      <c r="I447" s="88" t="s">
        <v>114</v>
      </c>
      <c r="J447" s="88" t="s">
        <v>424</v>
      </c>
      <c r="K447" s="88" t="s">
        <v>364</v>
      </c>
      <c r="L447" s="67">
        <f>L448</f>
        <v>47.4</v>
      </c>
      <c r="M447" s="67">
        <f>M448</f>
        <v>35.9</v>
      </c>
      <c r="N447" s="61">
        <f t="shared" si="52"/>
        <v>75.738396624472571</v>
      </c>
    </row>
    <row r="448" spans="1:14">
      <c r="A448" s="96" t="s">
        <v>277</v>
      </c>
      <c r="B448" s="45"/>
      <c r="C448" s="45"/>
      <c r="D448" s="45"/>
      <c r="E448" s="45"/>
      <c r="F448" s="74"/>
      <c r="G448" s="74" t="s">
        <v>47</v>
      </c>
      <c r="H448" s="87" t="s">
        <v>255</v>
      </c>
      <c r="I448" s="87" t="s">
        <v>114</v>
      </c>
      <c r="J448" s="87" t="s">
        <v>424</v>
      </c>
      <c r="K448" s="87" t="s">
        <v>369</v>
      </c>
      <c r="L448" s="70">
        <v>47.4</v>
      </c>
      <c r="M448" s="70">
        <v>35.9</v>
      </c>
      <c r="N448" s="70">
        <f t="shared" si="52"/>
        <v>75.738396624472571</v>
      </c>
    </row>
    <row r="449" spans="1:14">
      <c r="A449" s="63" t="s">
        <v>425</v>
      </c>
      <c r="B449" s="45"/>
      <c r="C449" s="45"/>
      <c r="D449" s="45"/>
      <c r="E449" s="45"/>
      <c r="F449" s="74"/>
      <c r="G449" s="65" t="s">
        <v>47</v>
      </c>
      <c r="H449" s="88" t="s">
        <v>255</v>
      </c>
      <c r="I449" s="88" t="s">
        <v>114</v>
      </c>
      <c r="J449" s="88" t="s">
        <v>76</v>
      </c>
      <c r="K449" s="88"/>
      <c r="L449" s="67">
        <f>L450</f>
        <v>77</v>
      </c>
      <c r="M449" s="67">
        <f>M450</f>
        <v>77</v>
      </c>
      <c r="N449" s="61">
        <f t="shared" si="52"/>
        <v>100</v>
      </c>
    </row>
    <row r="450" spans="1:14">
      <c r="A450" s="63" t="s">
        <v>275</v>
      </c>
      <c r="B450" s="45"/>
      <c r="C450" s="45"/>
      <c r="D450" s="45"/>
      <c r="E450" s="45"/>
      <c r="F450" s="74"/>
      <c r="G450" s="65" t="s">
        <v>47</v>
      </c>
      <c r="H450" s="88" t="s">
        <v>255</v>
      </c>
      <c r="I450" s="88" t="s">
        <v>114</v>
      </c>
      <c r="J450" s="88" t="s">
        <v>76</v>
      </c>
      <c r="K450" s="88" t="s">
        <v>365</v>
      </c>
      <c r="L450" s="67">
        <f>L451</f>
        <v>77</v>
      </c>
      <c r="M450" s="67">
        <f>M451</f>
        <v>77</v>
      </c>
      <c r="N450" s="61">
        <f t="shared" si="52"/>
        <v>100</v>
      </c>
    </row>
    <row r="451" spans="1:14">
      <c r="A451" s="96" t="s">
        <v>277</v>
      </c>
      <c r="B451" s="45"/>
      <c r="C451" s="45"/>
      <c r="D451" s="45"/>
      <c r="E451" s="45"/>
      <c r="F451" s="74"/>
      <c r="G451" s="74" t="s">
        <v>47</v>
      </c>
      <c r="H451" s="87" t="s">
        <v>150</v>
      </c>
      <c r="I451" s="87" t="s">
        <v>114</v>
      </c>
      <c r="J451" s="87" t="s">
        <v>76</v>
      </c>
      <c r="K451" s="87" t="s">
        <v>369</v>
      </c>
      <c r="L451" s="70">
        <v>77</v>
      </c>
      <c r="M451" s="70">
        <v>77</v>
      </c>
      <c r="N451" s="70">
        <f t="shared" si="52"/>
        <v>100</v>
      </c>
    </row>
    <row r="452" spans="1:14">
      <c r="A452" s="63" t="s">
        <v>426</v>
      </c>
      <c r="B452" s="45"/>
      <c r="C452" s="45"/>
      <c r="D452" s="45"/>
      <c r="E452" s="45"/>
      <c r="F452" s="74"/>
      <c r="G452" s="65"/>
      <c r="H452" s="88"/>
      <c r="I452" s="88"/>
      <c r="J452" s="88"/>
      <c r="K452" s="88"/>
      <c r="L452" s="67"/>
      <c r="M452" s="67"/>
      <c r="N452" s="67"/>
    </row>
    <row r="453" spans="1:14">
      <c r="A453" s="63" t="s">
        <v>427</v>
      </c>
      <c r="B453" s="45"/>
      <c r="C453" s="45"/>
      <c r="D453" s="45"/>
      <c r="E453" s="45"/>
      <c r="F453" s="74"/>
      <c r="G453" s="65" t="s">
        <v>47</v>
      </c>
      <c r="H453" s="88" t="s">
        <v>255</v>
      </c>
      <c r="I453" s="88" t="s">
        <v>114</v>
      </c>
      <c r="J453" s="88" t="s">
        <v>428</v>
      </c>
      <c r="K453" s="88"/>
      <c r="L453" s="67">
        <f>L455</f>
        <v>0</v>
      </c>
      <c r="M453" s="67">
        <f>M455</f>
        <v>0</v>
      </c>
      <c r="N453" s="67">
        <f>N455</f>
        <v>0</v>
      </c>
    </row>
    <row r="454" spans="1:14">
      <c r="A454" s="63" t="s">
        <v>275</v>
      </c>
      <c r="B454" s="45"/>
      <c r="C454" s="45"/>
      <c r="D454" s="45"/>
      <c r="E454" s="45"/>
      <c r="F454" s="74"/>
      <c r="G454" s="65" t="s">
        <v>47</v>
      </c>
      <c r="H454" s="88" t="s">
        <v>255</v>
      </c>
      <c r="I454" s="88" t="s">
        <v>114</v>
      </c>
      <c r="J454" s="88" t="s">
        <v>428</v>
      </c>
      <c r="K454" s="88" t="s">
        <v>365</v>
      </c>
      <c r="L454" s="67">
        <f>L455</f>
        <v>0</v>
      </c>
      <c r="M454" s="67">
        <f>M455</f>
        <v>0</v>
      </c>
      <c r="N454" s="67">
        <f>N455</f>
        <v>0</v>
      </c>
    </row>
    <row r="455" spans="1:14">
      <c r="A455" s="96" t="s">
        <v>277</v>
      </c>
      <c r="B455" s="45"/>
      <c r="C455" s="45"/>
      <c r="D455" s="45"/>
      <c r="E455" s="45"/>
      <c r="F455" s="74"/>
      <c r="G455" s="74" t="s">
        <v>47</v>
      </c>
      <c r="H455" s="87" t="s">
        <v>150</v>
      </c>
      <c r="I455" s="87" t="s">
        <v>114</v>
      </c>
      <c r="J455" s="87" t="s">
        <v>428</v>
      </c>
      <c r="K455" s="87" t="s">
        <v>369</v>
      </c>
      <c r="L455" s="70">
        <f>491-491</f>
        <v>0</v>
      </c>
      <c r="M455" s="70">
        <f>491-491</f>
        <v>0</v>
      </c>
      <c r="N455" s="70">
        <f>491-491</f>
        <v>0</v>
      </c>
    </row>
    <row r="456" spans="1:14">
      <c r="A456" s="63" t="s">
        <v>267</v>
      </c>
      <c r="B456" s="64"/>
      <c r="C456" s="64"/>
      <c r="D456" s="64"/>
      <c r="E456" s="64"/>
      <c r="F456" s="65"/>
      <c r="G456" s="65" t="s">
        <v>47</v>
      </c>
      <c r="H456" s="66" t="s">
        <v>150</v>
      </c>
      <c r="I456" s="66" t="s">
        <v>117</v>
      </c>
      <c r="J456" s="66"/>
      <c r="K456" s="66"/>
      <c r="L456" s="98">
        <f>L458+L499+L471+L489+L493+L486+L496+L482+L478+L468</f>
        <v>266462.90000000002</v>
      </c>
      <c r="M456" s="98">
        <f>M458+M499+M468+M489+M493+M486+M496+M482+M475+M480</f>
        <v>264893.5</v>
      </c>
      <c r="N456" s="61">
        <f t="shared" ref="N456:N462" si="53">M456/L456*100</f>
        <v>99.411024949439479</v>
      </c>
    </row>
    <row r="457" spans="1:14">
      <c r="A457" s="63" t="s">
        <v>268</v>
      </c>
      <c r="B457" s="64"/>
      <c r="C457" s="64"/>
      <c r="D457" s="64"/>
      <c r="E457" s="64"/>
      <c r="F457" s="65"/>
      <c r="G457" s="65"/>
      <c r="H457" s="66"/>
      <c r="I457" s="66"/>
      <c r="J457" s="66"/>
      <c r="K457" s="66"/>
      <c r="L457" s="98"/>
      <c r="M457" s="98"/>
      <c r="N457" s="98"/>
    </row>
    <row r="458" spans="1:14">
      <c r="A458" s="63" t="s">
        <v>269</v>
      </c>
      <c r="B458" s="64"/>
      <c r="C458" s="64"/>
      <c r="D458" s="64"/>
      <c r="E458" s="64"/>
      <c r="F458" s="65"/>
      <c r="G458" s="65" t="s">
        <v>47</v>
      </c>
      <c r="H458" s="66" t="s">
        <v>150</v>
      </c>
      <c r="I458" s="66" t="s">
        <v>117</v>
      </c>
      <c r="J458" s="66" t="s">
        <v>429</v>
      </c>
      <c r="K458" s="66"/>
      <c r="L458" s="67">
        <f>L459</f>
        <v>13049.9</v>
      </c>
      <c r="M458" s="67">
        <f>M459</f>
        <v>12523.3</v>
      </c>
      <c r="N458" s="61">
        <f t="shared" si="53"/>
        <v>95.964720036168856</v>
      </c>
    </row>
    <row r="459" spans="1:14">
      <c r="A459" s="63" t="s">
        <v>360</v>
      </c>
      <c r="B459" s="64"/>
      <c r="C459" s="64"/>
      <c r="D459" s="64"/>
      <c r="E459" s="64"/>
      <c r="F459" s="65"/>
      <c r="G459" s="65" t="s">
        <v>47</v>
      </c>
      <c r="H459" s="66" t="s">
        <v>150</v>
      </c>
      <c r="I459" s="66" t="s">
        <v>117</v>
      </c>
      <c r="J459" s="66" t="s">
        <v>276</v>
      </c>
      <c r="K459" s="66"/>
      <c r="L459" s="67">
        <f>L461</f>
        <v>13049.9</v>
      </c>
      <c r="M459" s="67">
        <f>M461</f>
        <v>12523.3</v>
      </c>
      <c r="N459" s="61">
        <f t="shared" si="53"/>
        <v>95.964720036168856</v>
      </c>
    </row>
    <row r="460" spans="1:14">
      <c r="A460" s="63" t="s">
        <v>362</v>
      </c>
      <c r="B460" s="64"/>
      <c r="C460" s="64"/>
      <c r="D460" s="64"/>
      <c r="E460" s="64"/>
      <c r="F460" s="65"/>
      <c r="G460" s="65"/>
      <c r="H460" s="66"/>
      <c r="I460" s="66"/>
      <c r="J460" s="66"/>
      <c r="K460" s="66"/>
      <c r="L460" s="67"/>
      <c r="M460" s="67"/>
      <c r="N460" s="67"/>
    </row>
    <row r="461" spans="1:14">
      <c r="A461" s="63" t="s">
        <v>363</v>
      </c>
      <c r="B461" s="64"/>
      <c r="C461" s="64"/>
      <c r="D461" s="64"/>
      <c r="E461" s="64"/>
      <c r="F461" s="65"/>
      <c r="G461" s="65" t="s">
        <v>47</v>
      </c>
      <c r="H461" s="66" t="s">
        <v>150</v>
      </c>
      <c r="I461" s="66" t="s">
        <v>117</v>
      </c>
      <c r="J461" s="66" t="s">
        <v>276</v>
      </c>
      <c r="K461" s="66" t="s">
        <v>364</v>
      </c>
      <c r="L461" s="67">
        <f>L462</f>
        <v>13049.9</v>
      </c>
      <c r="M461" s="67">
        <f>M462</f>
        <v>12523.3</v>
      </c>
      <c r="N461" s="61">
        <f t="shared" si="53"/>
        <v>95.964720036168856</v>
      </c>
    </row>
    <row r="462" spans="1:14">
      <c r="A462" s="63" t="s">
        <v>275</v>
      </c>
      <c r="B462" s="64"/>
      <c r="C462" s="64"/>
      <c r="D462" s="64"/>
      <c r="E462" s="64"/>
      <c r="F462" s="65"/>
      <c r="G462" s="65" t="s">
        <v>47</v>
      </c>
      <c r="H462" s="66" t="s">
        <v>150</v>
      </c>
      <c r="I462" s="66" t="s">
        <v>117</v>
      </c>
      <c r="J462" s="66" t="s">
        <v>276</v>
      </c>
      <c r="K462" s="66" t="s">
        <v>365</v>
      </c>
      <c r="L462" s="67">
        <f>L464+L466</f>
        <v>13049.9</v>
      </c>
      <c r="M462" s="67">
        <f>M464+M466</f>
        <v>12523.3</v>
      </c>
      <c r="N462" s="61">
        <f t="shared" si="53"/>
        <v>95.964720036168856</v>
      </c>
    </row>
    <row r="463" spans="1:14">
      <c r="A463" s="96" t="s">
        <v>418</v>
      </c>
      <c r="B463" s="64"/>
      <c r="C463" s="64"/>
      <c r="D463" s="64"/>
      <c r="E463" s="64"/>
      <c r="F463" s="65"/>
      <c r="G463" s="65"/>
      <c r="H463" s="66"/>
      <c r="I463" s="66"/>
      <c r="J463" s="66"/>
      <c r="K463" s="66"/>
      <c r="L463" s="67"/>
      <c r="M463" s="67"/>
      <c r="N463" s="67"/>
    </row>
    <row r="464" spans="1:14">
      <c r="A464" s="96" t="s">
        <v>367</v>
      </c>
      <c r="B464" s="64"/>
      <c r="C464" s="64"/>
      <c r="D464" s="64"/>
      <c r="E464" s="64"/>
      <c r="F464" s="65"/>
      <c r="G464" s="74" t="s">
        <v>47</v>
      </c>
      <c r="H464" s="69" t="s">
        <v>150</v>
      </c>
      <c r="I464" s="69" t="s">
        <v>117</v>
      </c>
      <c r="J464" s="69" t="s">
        <v>276</v>
      </c>
      <c r="K464" s="69" t="s">
        <v>368</v>
      </c>
      <c r="L464" s="70">
        <v>12799.9</v>
      </c>
      <c r="M464" s="70">
        <v>12273.3</v>
      </c>
      <c r="N464" s="70">
        <f t="shared" ref="N464:N466" si="54">M464/L464*100</f>
        <v>95.885905358635611</v>
      </c>
    </row>
    <row r="465" spans="1:14">
      <c r="A465" s="96" t="s">
        <v>273</v>
      </c>
      <c r="B465" s="43"/>
      <c r="C465" s="43"/>
      <c r="D465" s="105"/>
      <c r="E465" s="105"/>
      <c r="F465" s="106"/>
      <c r="G465" s="74"/>
      <c r="H465" s="97"/>
      <c r="I465" s="97"/>
      <c r="J465" s="97"/>
      <c r="K465" s="97"/>
      <c r="L465" s="70"/>
      <c r="M465" s="70"/>
      <c r="N465" s="70"/>
    </row>
    <row r="466" spans="1:14">
      <c r="A466" s="96" t="s">
        <v>430</v>
      </c>
      <c r="B466" s="43"/>
      <c r="C466" s="43"/>
      <c r="D466" s="105"/>
      <c r="E466" s="105"/>
      <c r="F466" s="106"/>
      <c r="G466" s="74" t="s">
        <v>47</v>
      </c>
      <c r="H466" s="97" t="s">
        <v>150</v>
      </c>
      <c r="I466" s="97" t="s">
        <v>117</v>
      </c>
      <c r="J466" s="97" t="s">
        <v>276</v>
      </c>
      <c r="K466" s="97" t="s">
        <v>369</v>
      </c>
      <c r="L466" s="70">
        <v>250</v>
      </c>
      <c r="M466" s="70">
        <v>250</v>
      </c>
      <c r="N466" s="70">
        <f t="shared" si="54"/>
        <v>100</v>
      </c>
    </row>
    <row r="467" spans="1:14">
      <c r="A467" s="63" t="s">
        <v>422</v>
      </c>
      <c r="B467" s="45"/>
      <c r="C467" s="45"/>
      <c r="D467" s="45"/>
      <c r="E467" s="45"/>
      <c r="F467" s="74"/>
      <c r="G467" s="65"/>
      <c r="H467" s="87"/>
      <c r="I467" s="87"/>
      <c r="J467" s="87"/>
      <c r="K467" s="87"/>
      <c r="L467" s="70"/>
      <c r="M467" s="67"/>
      <c r="N467" s="67"/>
    </row>
    <row r="468" spans="1:14">
      <c r="A468" s="63" t="s">
        <v>423</v>
      </c>
      <c r="B468" s="45"/>
      <c r="C468" s="45"/>
      <c r="D468" s="45"/>
      <c r="E468" s="45"/>
      <c r="F468" s="74"/>
      <c r="G468" s="65" t="s">
        <v>47</v>
      </c>
      <c r="H468" s="88" t="s">
        <v>255</v>
      </c>
      <c r="I468" s="88" t="s">
        <v>117</v>
      </c>
      <c r="J468" s="88" t="s">
        <v>424</v>
      </c>
      <c r="K468" s="88" t="s">
        <v>364</v>
      </c>
      <c r="L468" s="67">
        <f>L469</f>
        <v>475</v>
      </c>
      <c r="M468" s="67">
        <f>M469</f>
        <v>475</v>
      </c>
      <c r="N468" s="61">
        <f t="shared" ref="N468:N475" si="55">M468/L468*100</f>
        <v>100</v>
      </c>
    </row>
    <row r="469" spans="1:14">
      <c r="A469" s="96" t="s">
        <v>277</v>
      </c>
      <c r="B469" s="45"/>
      <c r="C469" s="45"/>
      <c r="D469" s="45"/>
      <c r="E469" s="45"/>
      <c r="F469" s="74"/>
      <c r="G469" s="74" t="s">
        <v>47</v>
      </c>
      <c r="H469" s="87" t="s">
        <v>255</v>
      </c>
      <c r="I469" s="87" t="s">
        <v>117</v>
      </c>
      <c r="J469" s="87" t="s">
        <v>424</v>
      </c>
      <c r="K469" s="87" t="s">
        <v>369</v>
      </c>
      <c r="L469" s="70">
        <v>475</v>
      </c>
      <c r="M469" s="70">
        <v>475</v>
      </c>
      <c r="N469" s="70">
        <f t="shared" si="55"/>
        <v>100</v>
      </c>
    </row>
    <row r="470" spans="1:14">
      <c r="A470" s="63" t="s">
        <v>268</v>
      </c>
      <c r="B470" s="64"/>
      <c r="C470" s="64"/>
      <c r="D470" s="64"/>
      <c r="E470" s="64"/>
      <c r="F470" s="65"/>
      <c r="G470" s="65"/>
      <c r="H470" s="66"/>
      <c r="I470" s="66"/>
      <c r="J470" s="66"/>
      <c r="K470" s="66"/>
      <c r="L470" s="67"/>
      <c r="M470" s="67"/>
      <c r="N470" s="67"/>
    </row>
    <row r="471" spans="1:14">
      <c r="A471" s="63" t="s">
        <v>269</v>
      </c>
      <c r="B471" s="64"/>
      <c r="C471" s="64"/>
      <c r="D471" s="64"/>
      <c r="E471" s="64"/>
      <c r="F471" s="65"/>
      <c r="G471" s="65" t="s">
        <v>47</v>
      </c>
      <c r="H471" s="66" t="s">
        <v>150</v>
      </c>
      <c r="I471" s="66" t="s">
        <v>117</v>
      </c>
      <c r="J471" s="66" t="s">
        <v>431</v>
      </c>
      <c r="K471" s="66"/>
      <c r="L471" s="67">
        <f>L472</f>
        <v>183151.30000000002</v>
      </c>
      <c r="M471" s="67">
        <f>M472</f>
        <v>183151.30000000002</v>
      </c>
      <c r="N471" s="61">
        <f t="shared" si="55"/>
        <v>100</v>
      </c>
    </row>
    <row r="472" spans="1:14">
      <c r="A472" s="63" t="s">
        <v>360</v>
      </c>
      <c r="B472" s="64"/>
      <c r="C472" s="64"/>
      <c r="D472" s="64"/>
      <c r="E472" s="64"/>
      <c r="F472" s="65"/>
      <c r="G472" s="65" t="s">
        <v>47</v>
      </c>
      <c r="H472" s="66" t="s">
        <v>150</v>
      </c>
      <c r="I472" s="66" t="s">
        <v>117</v>
      </c>
      <c r="J472" s="66" t="s">
        <v>431</v>
      </c>
      <c r="K472" s="66"/>
      <c r="L472" s="67">
        <f>L474</f>
        <v>183151.30000000002</v>
      </c>
      <c r="M472" s="67">
        <f>M474</f>
        <v>183151.30000000002</v>
      </c>
      <c r="N472" s="61">
        <f t="shared" si="55"/>
        <v>100</v>
      </c>
    </row>
    <row r="473" spans="1:14">
      <c r="A473" s="63" t="s">
        <v>362</v>
      </c>
      <c r="B473" s="64"/>
      <c r="C473" s="64"/>
      <c r="D473" s="64"/>
      <c r="E473" s="64"/>
      <c r="F473" s="65"/>
      <c r="G473" s="65"/>
      <c r="H473" s="66"/>
      <c r="I473" s="66"/>
      <c r="J473" s="66"/>
      <c r="K473" s="66"/>
      <c r="L473" s="67"/>
      <c r="M473" s="67"/>
      <c r="N473" s="67"/>
    </row>
    <row r="474" spans="1:14">
      <c r="A474" s="63" t="s">
        <v>363</v>
      </c>
      <c r="B474" s="64"/>
      <c r="C474" s="64"/>
      <c r="D474" s="64"/>
      <c r="E474" s="64"/>
      <c r="F474" s="65"/>
      <c r="G474" s="65" t="s">
        <v>47</v>
      </c>
      <c r="H474" s="66" t="s">
        <v>150</v>
      </c>
      <c r="I474" s="66" t="s">
        <v>117</v>
      </c>
      <c r="J474" s="66" t="s">
        <v>431</v>
      </c>
      <c r="K474" s="66" t="s">
        <v>364</v>
      </c>
      <c r="L474" s="67">
        <f>L475</f>
        <v>183151.30000000002</v>
      </c>
      <c r="M474" s="67">
        <f>M475</f>
        <v>183151.30000000002</v>
      </c>
      <c r="N474" s="61">
        <f t="shared" si="55"/>
        <v>100</v>
      </c>
    </row>
    <row r="475" spans="1:14">
      <c r="A475" s="63" t="s">
        <v>275</v>
      </c>
      <c r="B475" s="64"/>
      <c r="C475" s="64"/>
      <c r="D475" s="64"/>
      <c r="E475" s="64"/>
      <c r="F475" s="65"/>
      <c r="G475" s="65" t="s">
        <v>47</v>
      </c>
      <c r="H475" s="66" t="s">
        <v>150</v>
      </c>
      <c r="I475" s="66" t="s">
        <v>117</v>
      </c>
      <c r="J475" s="66" t="s">
        <v>431</v>
      </c>
      <c r="K475" s="66" t="s">
        <v>365</v>
      </c>
      <c r="L475" s="67">
        <f>L477</f>
        <v>183151.30000000002</v>
      </c>
      <c r="M475" s="67">
        <f>M477</f>
        <v>183151.30000000002</v>
      </c>
      <c r="N475" s="61">
        <f t="shared" si="55"/>
        <v>100</v>
      </c>
    </row>
    <row r="476" spans="1:14">
      <c r="A476" s="96" t="s">
        <v>418</v>
      </c>
      <c r="B476" s="64"/>
      <c r="C476" s="64"/>
      <c r="D476" s="64"/>
      <c r="E476" s="64"/>
      <c r="F476" s="65"/>
      <c r="G476" s="65"/>
      <c r="H476" s="66"/>
      <c r="I476" s="66"/>
      <c r="J476" s="66"/>
      <c r="K476" s="66"/>
      <c r="L476" s="67"/>
      <c r="M476" s="67"/>
      <c r="N476" s="67"/>
    </row>
    <row r="477" spans="1:14">
      <c r="A477" s="96" t="s">
        <v>367</v>
      </c>
      <c r="B477" s="64"/>
      <c r="C477" s="64"/>
      <c r="D477" s="64"/>
      <c r="E477" s="64"/>
      <c r="F477" s="65"/>
      <c r="G477" s="74" t="s">
        <v>47</v>
      </c>
      <c r="H477" s="69" t="s">
        <v>150</v>
      </c>
      <c r="I477" s="69" t="s">
        <v>117</v>
      </c>
      <c r="J477" s="69" t="s">
        <v>431</v>
      </c>
      <c r="K477" s="69" t="s">
        <v>368</v>
      </c>
      <c r="L477" s="70">
        <f>164576.2+13775.1+4800</f>
        <v>183151.30000000002</v>
      </c>
      <c r="M477" s="70">
        <f>164576.2+13775.1+4800</f>
        <v>183151.30000000002</v>
      </c>
      <c r="N477" s="70">
        <f t="shared" ref="N477:N479" si="56">M477/L477*100</f>
        <v>100</v>
      </c>
    </row>
    <row r="478" spans="1:14">
      <c r="A478" s="63" t="s">
        <v>416</v>
      </c>
      <c r="B478" s="64"/>
      <c r="C478" s="64"/>
      <c r="D478" s="64"/>
      <c r="E478" s="64"/>
      <c r="F478" s="65"/>
      <c r="G478" s="65" t="s">
        <v>47</v>
      </c>
      <c r="H478" s="66" t="s">
        <v>150</v>
      </c>
      <c r="I478" s="66" t="s">
        <v>117</v>
      </c>
      <c r="J478" s="66" t="s">
        <v>432</v>
      </c>
      <c r="K478" s="66"/>
      <c r="L478" s="67">
        <f>L479</f>
        <v>21.8</v>
      </c>
      <c r="M478" s="67">
        <f>M479</f>
        <v>0</v>
      </c>
      <c r="N478" s="61">
        <f t="shared" si="56"/>
        <v>0</v>
      </c>
    </row>
    <row r="479" spans="1:14">
      <c r="A479" s="63" t="s">
        <v>275</v>
      </c>
      <c r="B479" s="64"/>
      <c r="C479" s="64"/>
      <c r="D479" s="64"/>
      <c r="E479" s="64"/>
      <c r="F479" s="65"/>
      <c r="G479" s="65" t="s">
        <v>47</v>
      </c>
      <c r="H479" s="66" t="s">
        <v>150</v>
      </c>
      <c r="I479" s="66" t="s">
        <v>117</v>
      </c>
      <c r="J479" s="66" t="s">
        <v>432</v>
      </c>
      <c r="K479" s="66" t="s">
        <v>364</v>
      </c>
      <c r="L479" s="67">
        <f>L481</f>
        <v>21.8</v>
      </c>
      <c r="M479" s="67">
        <f>M481</f>
        <v>0</v>
      </c>
      <c r="N479" s="61">
        <f t="shared" si="56"/>
        <v>0</v>
      </c>
    </row>
    <row r="480" spans="1:14">
      <c r="A480" s="96" t="s">
        <v>433</v>
      </c>
      <c r="B480" s="64"/>
      <c r="C480" s="64"/>
      <c r="D480" s="64"/>
      <c r="E480" s="64"/>
      <c r="F480" s="65"/>
      <c r="G480" s="74"/>
      <c r="H480" s="69"/>
      <c r="I480" s="69"/>
      <c r="J480" s="69"/>
      <c r="K480" s="69"/>
      <c r="L480" s="70"/>
      <c r="M480" s="67"/>
      <c r="N480" s="67"/>
    </row>
    <row r="481" spans="1:14">
      <c r="A481" s="96" t="s">
        <v>434</v>
      </c>
      <c r="B481" s="64"/>
      <c r="C481" s="64"/>
      <c r="D481" s="64"/>
      <c r="E481" s="64"/>
      <c r="F481" s="65"/>
      <c r="G481" s="74" t="s">
        <v>47</v>
      </c>
      <c r="H481" s="69" t="s">
        <v>150</v>
      </c>
      <c r="I481" s="69" t="s">
        <v>117</v>
      </c>
      <c r="J481" s="69" t="s">
        <v>432</v>
      </c>
      <c r="K481" s="69" t="s">
        <v>368</v>
      </c>
      <c r="L481" s="70">
        <v>21.8</v>
      </c>
      <c r="M481" s="70"/>
      <c r="N481" s="70">
        <f t="shared" ref="N481:N488" si="57">M481/L481*100</f>
        <v>0</v>
      </c>
    </row>
    <row r="482" spans="1:14">
      <c r="A482" s="63" t="s">
        <v>416</v>
      </c>
      <c r="B482" s="64"/>
      <c r="C482" s="64"/>
      <c r="D482" s="64"/>
      <c r="E482" s="64"/>
      <c r="F482" s="65"/>
      <c r="G482" s="65" t="s">
        <v>47</v>
      </c>
      <c r="H482" s="66" t="s">
        <v>150</v>
      </c>
      <c r="I482" s="66" t="s">
        <v>117</v>
      </c>
      <c r="J482" s="66" t="s">
        <v>435</v>
      </c>
      <c r="K482" s="66"/>
      <c r="L482" s="67">
        <f>L483</f>
        <v>1000</v>
      </c>
      <c r="M482" s="67">
        <f>M483</f>
        <v>10</v>
      </c>
      <c r="N482" s="61">
        <f t="shared" si="57"/>
        <v>1</v>
      </c>
    </row>
    <row r="483" spans="1:14">
      <c r="A483" s="63" t="s">
        <v>275</v>
      </c>
      <c r="B483" s="64"/>
      <c r="C483" s="64"/>
      <c r="D483" s="64"/>
      <c r="E483" s="64"/>
      <c r="F483" s="65"/>
      <c r="G483" s="65" t="s">
        <v>47</v>
      </c>
      <c r="H483" s="66" t="s">
        <v>150</v>
      </c>
      <c r="I483" s="66" t="s">
        <v>117</v>
      </c>
      <c r="J483" s="66" t="s">
        <v>435</v>
      </c>
      <c r="K483" s="66" t="s">
        <v>364</v>
      </c>
      <c r="L483" s="67">
        <f>L485</f>
        <v>1000</v>
      </c>
      <c r="M483" s="67">
        <f>M485</f>
        <v>10</v>
      </c>
      <c r="N483" s="61">
        <f t="shared" si="57"/>
        <v>1</v>
      </c>
    </row>
    <row r="484" spans="1:14">
      <c r="A484" s="96" t="s">
        <v>436</v>
      </c>
      <c r="B484" s="64"/>
      <c r="C484" s="64"/>
      <c r="D484" s="64"/>
      <c r="E484" s="64"/>
      <c r="F484" s="65"/>
      <c r="G484" s="74"/>
      <c r="H484" s="69"/>
      <c r="I484" s="69"/>
      <c r="J484" s="69"/>
      <c r="K484" s="69"/>
      <c r="L484" s="70"/>
      <c r="M484" s="70"/>
      <c r="N484" s="70"/>
    </row>
    <row r="485" spans="1:14">
      <c r="A485" s="96" t="s">
        <v>437</v>
      </c>
      <c r="B485" s="64"/>
      <c r="C485" s="64"/>
      <c r="D485" s="64"/>
      <c r="E485" s="64"/>
      <c r="F485" s="65"/>
      <c r="G485" s="74" t="s">
        <v>47</v>
      </c>
      <c r="H485" s="69" t="s">
        <v>150</v>
      </c>
      <c r="I485" s="69" t="s">
        <v>117</v>
      </c>
      <c r="J485" s="69" t="s">
        <v>435</v>
      </c>
      <c r="K485" s="69" t="s">
        <v>369</v>
      </c>
      <c r="L485" s="70">
        <v>1000</v>
      </c>
      <c r="M485" s="70">
        <v>10</v>
      </c>
      <c r="N485" s="70">
        <f t="shared" si="57"/>
        <v>1</v>
      </c>
    </row>
    <row r="486" spans="1:14">
      <c r="A486" s="93" t="s">
        <v>438</v>
      </c>
      <c r="B486" s="64"/>
      <c r="C486" s="64"/>
      <c r="D486" s="64"/>
      <c r="E486" s="64"/>
      <c r="F486" s="65"/>
      <c r="G486" s="65" t="s">
        <v>47</v>
      </c>
      <c r="H486" s="66" t="s">
        <v>255</v>
      </c>
      <c r="I486" s="66" t="s">
        <v>117</v>
      </c>
      <c r="J486" s="66" t="s">
        <v>439</v>
      </c>
      <c r="K486" s="66"/>
      <c r="L486" s="67">
        <f>L487</f>
        <v>49967.1</v>
      </c>
      <c r="M486" s="67">
        <f>M487</f>
        <v>49967.1</v>
      </c>
      <c r="N486" s="61">
        <f t="shared" si="57"/>
        <v>100</v>
      </c>
    </row>
    <row r="487" spans="1:14">
      <c r="A487" s="93" t="s">
        <v>440</v>
      </c>
      <c r="B487" s="64"/>
      <c r="C487" s="64"/>
      <c r="D487" s="64"/>
      <c r="E487" s="64"/>
      <c r="F487" s="65"/>
      <c r="G487" s="65" t="s">
        <v>47</v>
      </c>
      <c r="H487" s="66" t="s">
        <v>255</v>
      </c>
      <c r="I487" s="66" t="s">
        <v>117</v>
      </c>
      <c r="J487" s="66" t="s">
        <v>439</v>
      </c>
      <c r="K487" s="66" t="s">
        <v>364</v>
      </c>
      <c r="L487" s="67">
        <f>L488</f>
        <v>49967.1</v>
      </c>
      <c r="M487" s="67">
        <f>M488</f>
        <v>49967.1</v>
      </c>
      <c r="N487" s="61">
        <f t="shared" si="57"/>
        <v>100</v>
      </c>
    </row>
    <row r="488" spans="1:14">
      <c r="A488" s="96" t="s">
        <v>277</v>
      </c>
      <c r="B488" s="64"/>
      <c r="C488" s="64"/>
      <c r="D488" s="64"/>
      <c r="E488" s="64"/>
      <c r="F488" s="65"/>
      <c r="G488" s="74" t="s">
        <v>47</v>
      </c>
      <c r="H488" s="69" t="s">
        <v>255</v>
      </c>
      <c r="I488" s="69" t="s">
        <v>117</v>
      </c>
      <c r="J488" s="69" t="s">
        <v>439</v>
      </c>
      <c r="K488" s="69" t="s">
        <v>369</v>
      </c>
      <c r="L488" s="70">
        <v>49967.1</v>
      </c>
      <c r="M488" s="70">
        <v>49967.1</v>
      </c>
      <c r="N488" s="70">
        <f t="shared" si="57"/>
        <v>100</v>
      </c>
    </row>
    <row r="489" spans="1:14">
      <c r="A489" s="93" t="s">
        <v>441</v>
      </c>
      <c r="B489" s="43"/>
      <c r="C489" s="43"/>
      <c r="D489" s="105"/>
      <c r="E489" s="105"/>
      <c r="F489" s="106"/>
      <c r="G489" s="65" t="s">
        <v>47</v>
      </c>
      <c r="H489" s="60" t="s">
        <v>150</v>
      </c>
      <c r="I489" s="60" t="s">
        <v>117</v>
      </c>
      <c r="J489" s="60" t="s">
        <v>442</v>
      </c>
      <c r="K489" s="60" t="s">
        <v>364</v>
      </c>
      <c r="L489" s="73">
        <f>L491</f>
        <v>0</v>
      </c>
      <c r="M489" s="73">
        <f>M491</f>
        <v>0</v>
      </c>
      <c r="N489" s="73">
        <f>N491</f>
        <v>0</v>
      </c>
    </row>
    <row r="490" spans="1:14">
      <c r="A490" s="63" t="s">
        <v>275</v>
      </c>
      <c r="B490" s="43"/>
      <c r="C490" s="43"/>
      <c r="D490" s="105"/>
      <c r="E490" s="105"/>
      <c r="F490" s="106"/>
      <c r="G490" s="65" t="s">
        <v>47</v>
      </c>
      <c r="H490" s="60" t="s">
        <v>150</v>
      </c>
      <c r="I490" s="60" t="s">
        <v>117</v>
      </c>
      <c r="J490" s="60" t="s">
        <v>442</v>
      </c>
      <c r="K490" s="60" t="s">
        <v>365</v>
      </c>
      <c r="L490" s="27">
        <f>L491</f>
        <v>0</v>
      </c>
      <c r="M490" s="27">
        <f>M491</f>
        <v>0</v>
      </c>
      <c r="N490" s="27">
        <f>N491</f>
        <v>0</v>
      </c>
    </row>
    <row r="491" spans="1:14">
      <c r="A491" s="96" t="s">
        <v>277</v>
      </c>
      <c r="B491" s="43"/>
      <c r="C491" s="43"/>
      <c r="D491" s="105"/>
      <c r="E491" s="105"/>
      <c r="F491" s="106"/>
      <c r="G491" s="74" t="s">
        <v>47</v>
      </c>
      <c r="H491" s="97" t="s">
        <v>150</v>
      </c>
      <c r="I491" s="97" t="s">
        <v>117</v>
      </c>
      <c r="J491" s="97" t="s">
        <v>442</v>
      </c>
      <c r="K491" s="97" t="s">
        <v>369</v>
      </c>
      <c r="L491" s="27">
        <f>855-491-364</f>
        <v>0</v>
      </c>
      <c r="M491" s="27">
        <f>855-491-364</f>
        <v>0</v>
      </c>
      <c r="N491" s="27">
        <f>855-491-364</f>
        <v>0</v>
      </c>
    </row>
    <row r="492" spans="1:14">
      <c r="A492" s="93" t="s">
        <v>443</v>
      </c>
      <c r="B492" s="43"/>
      <c r="C492" s="43"/>
      <c r="D492" s="105"/>
      <c r="E492" s="105"/>
      <c r="F492" s="106"/>
      <c r="G492" s="74"/>
      <c r="H492" s="97"/>
      <c r="I492" s="97"/>
      <c r="J492" s="97"/>
      <c r="K492" s="97"/>
      <c r="L492" s="27"/>
      <c r="M492" s="27"/>
      <c r="N492" s="27"/>
    </row>
    <row r="493" spans="1:14">
      <c r="A493" s="93" t="s">
        <v>444</v>
      </c>
      <c r="B493" s="43"/>
      <c r="C493" s="43"/>
      <c r="D493" s="105"/>
      <c r="E493" s="105"/>
      <c r="F493" s="106"/>
      <c r="G493" s="65" t="s">
        <v>47</v>
      </c>
      <c r="H493" s="60" t="s">
        <v>150</v>
      </c>
      <c r="I493" s="60" t="s">
        <v>117</v>
      </c>
      <c r="J493" s="60" t="s">
        <v>49</v>
      </c>
      <c r="K493" s="60" t="s">
        <v>364</v>
      </c>
      <c r="L493" s="73">
        <f>L495</f>
        <v>67.900000000000006</v>
      </c>
      <c r="M493" s="73">
        <f>M495</f>
        <v>67.900000000000006</v>
      </c>
      <c r="N493" s="61">
        <f t="shared" ref="N493" si="58">M493/L493*100</f>
        <v>100</v>
      </c>
    </row>
    <row r="494" spans="1:14">
      <c r="A494" s="63" t="s">
        <v>275</v>
      </c>
      <c r="B494" s="43"/>
      <c r="C494" s="43"/>
      <c r="D494" s="105"/>
      <c r="E494" s="105"/>
      <c r="F494" s="106"/>
      <c r="G494" s="65" t="s">
        <v>47</v>
      </c>
      <c r="H494" s="60" t="s">
        <v>150</v>
      </c>
      <c r="I494" s="60" t="s">
        <v>117</v>
      </c>
      <c r="J494" s="60" t="s">
        <v>49</v>
      </c>
      <c r="K494" s="60" t="s">
        <v>365</v>
      </c>
      <c r="L494" s="73"/>
      <c r="M494" s="73"/>
      <c r="N494" s="73"/>
    </row>
    <row r="495" spans="1:14">
      <c r="A495" s="96" t="s">
        <v>277</v>
      </c>
      <c r="B495" s="43"/>
      <c r="C495" s="43"/>
      <c r="D495" s="105"/>
      <c r="E495" s="105"/>
      <c r="F495" s="106"/>
      <c r="G495" s="74" t="s">
        <v>47</v>
      </c>
      <c r="H495" s="97" t="s">
        <v>150</v>
      </c>
      <c r="I495" s="97" t="s">
        <v>117</v>
      </c>
      <c r="J495" s="97" t="s">
        <v>49</v>
      </c>
      <c r="K495" s="97" t="s">
        <v>369</v>
      </c>
      <c r="L495" s="27">
        <f>64+3.9</f>
        <v>67.900000000000006</v>
      </c>
      <c r="M495" s="27">
        <f>64+3.9</f>
        <v>67.900000000000006</v>
      </c>
      <c r="N495" s="70">
        <f t="shared" ref="N495:N509" si="59">M495/L495*100</f>
        <v>100</v>
      </c>
    </row>
    <row r="496" spans="1:14">
      <c r="A496" s="63" t="s">
        <v>425</v>
      </c>
      <c r="B496" s="43"/>
      <c r="C496" s="43"/>
      <c r="D496" s="105"/>
      <c r="E496" s="105"/>
      <c r="F496" s="106"/>
      <c r="G496" s="65" t="s">
        <v>47</v>
      </c>
      <c r="H496" s="88" t="s">
        <v>255</v>
      </c>
      <c r="I496" s="88" t="s">
        <v>117</v>
      </c>
      <c r="J496" s="88" t="s">
        <v>76</v>
      </c>
      <c r="K496" s="88"/>
      <c r="L496" s="67">
        <f>L497</f>
        <v>150</v>
      </c>
      <c r="M496" s="67">
        <f>M497</f>
        <v>149.9</v>
      </c>
      <c r="N496" s="61">
        <f t="shared" si="59"/>
        <v>99.933333333333337</v>
      </c>
    </row>
    <row r="497" spans="1:14">
      <c r="A497" s="63" t="s">
        <v>275</v>
      </c>
      <c r="B497" s="43"/>
      <c r="C497" s="43"/>
      <c r="D497" s="105"/>
      <c r="E497" s="105"/>
      <c r="F497" s="106"/>
      <c r="G497" s="65" t="s">
        <v>47</v>
      </c>
      <c r="H497" s="88" t="s">
        <v>255</v>
      </c>
      <c r="I497" s="88" t="s">
        <v>117</v>
      </c>
      <c r="J497" s="88" t="s">
        <v>76</v>
      </c>
      <c r="K497" s="88" t="s">
        <v>365</v>
      </c>
      <c r="L497" s="67">
        <f>L498</f>
        <v>150</v>
      </c>
      <c r="M497" s="67">
        <f>M498</f>
        <v>149.9</v>
      </c>
      <c r="N497" s="61">
        <f t="shared" si="59"/>
        <v>99.933333333333337</v>
      </c>
    </row>
    <row r="498" spans="1:14">
      <c r="A498" s="96" t="s">
        <v>277</v>
      </c>
      <c r="B498" s="43"/>
      <c r="C498" s="43"/>
      <c r="D498" s="105"/>
      <c r="E498" s="105"/>
      <c r="F498" s="106"/>
      <c r="G498" s="74" t="s">
        <v>47</v>
      </c>
      <c r="H498" s="87" t="s">
        <v>150</v>
      </c>
      <c r="I498" s="87" t="s">
        <v>117</v>
      </c>
      <c r="J498" s="87" t="s">
        <v>76</v>
      </c>
      <c r="K498" s="87" t="s">
        <v>369</v>
      </c>
      <c r="L498" s="70">
        <f>595-445</f>
        <v>150</v>
      </c>
      <c r="M498" s="70">
        <v>149.9</v>
      </c>
      <c r="N498" s="70">
        <f t="shared" si="59"/>
        <v>99.933333333333337</v>
      </c>
    </row>
    <row r="499" spans="1:14">
      <c r="A499" s="63" t="s">
        <v>445</v>
      </c>
      <c r="B499" s="64"/>
      <c r="C499" s="64"/>
      <c r="D499" s="64"/>
      <c r="E499" s="64"/>
      <c r="F499" s="65"/>
      <c r="G499" s="77" t="s">
        <v>47</v>
      </c>
      <c r="H499" s="66" t="s">
        <v>150</v>
      </c>
      <c r="I499" s="66" t="s">
        <v>117</v>
      </c>
      <c r="J499" s="66"/>
      <c r="K499" s="66"/>
      <c r="L499" s="67">
        <f>L500</f>
        <v>18579.900000000001</v>
      </c>
      <c r="M499" s="67">
        <f>M500</f>
        <v>18549</v>
      </c>
      <c r="N499" s="61">
        <f t="shared" si="59"/>
        <v>99.8336912469927</v>
      </c>
    </row>
    <row r="500" spans="1:14">
      <c r="A500" s="63" t="s">
        <v>360</v>
      </c>
      <c r="B500" s="64"/>
      <c r="C500" s="64"/>
      <c r="D500" s="64"/>
      <c r="E500" s="64"/>
      <c r="F500" s="65"/>
      <c r="G500" s="77" t="s">
        <v>47</v>
      </c>
      <c r="H500" s="66" t="s">
        <v>150</v>
      </c>
      <c r="I500" s="66" t="s">
        <v>117</v>
      </c>
      <c r="J500" s="66" t="s">
        <v>446</v>
      </c>
      <c r="K500" s="66"/>
      <c r="L500" s="67">
        <f>L502</f>
        <v>18579.900000000001</v>
      </c>
      <c r="M500" s="67">
        <f>M502</f>
        <v>18549</v>
      </c>
      <c r="N500" s="61">
        <f t="shared" si="59"/>
        <v>99.8336912469927</v>
      </c>
    </row>
    <row r="501" spans="1:14">
      <c r="A501" s="63" t="s">
        <v>362</v>
      </c>
      <c r="B501" s="64"/>
      <c r="C501" s="64"/>
      <c r="D501" s="64"/>
      <c r="E501" s="64"/>
      <c r="F501" s="65"/>
      <c r="G501" s="77"/>
      <c r="H501" s="66"/>
      <c r="I501" s="66"/>
      <c r="J501" s="66"/>
      <c r="K501" s="66"/>
      <c r="L501" s="67"/>
      <c r="M501" s="67"/>
      <c r="N501" s="67"/>
    </row>
    <row r="502" spans="1:14">
      <c r="A502" s="63" t="s">
        <v>363</v>
      </c>
      <c r="B502" s="64"/>
      <c r="C502" s="64"/>
      <c r="D502" s="64"/>
      <c r="E502" s="64"/>
      <c r="F502" s="65"/>
      <c r="G502" s="77" t="s">
        <v>47</v>
      </c>
      <c r="H502" s="66" t="s">
        <v>150</v>
      </c>
      <c r="I502" s="66" t="s">
        <v>117</v>
      </c>
      <c r="J502" s="66" t="s">
        <v>446</v>
      </c>
      <c r="K502" s="66" t="s">
        <v>364</v>
      </c>
      <c r="L502" s="67">
        <f>L503</f>
        <v>18579.900000000001</v>
      </c>
      <c r="M502" s="67">
        <f>M503</f>
        <v>18549</v>
      </c>
      <c r="N502" s="61">
        <f t="shared" si="59"/>
        <v>99.8336912469927</v>
      </c>
    </row>
    <row r="503" spans="1:14">
      <c r="A503" s="63" t="s">
        <v>275</v>
      </c>
      <c r="B503" s="64"/>
      <c r="C503" s="64"/>
      <c r="D503" s="64"/>
      <c r="E503" s="64"/>
      <c r="F503" s="65"/>
      <c r="G503" s="77" t="s">
        <v>47</v>
      </c>
      <c r="H503" s="66" t="s">
        <v>150</v>
      </c>
      <c r="I503" s="66" t="s">
        <v>117</v>
      </c>
      <c r="J503" s="66" t="s">
        <v>446</v>
      </c>
      <c r="K503" s="66" t="s">
        <v>365</v>
      </c>
      <c r="L503" s="67">
        <f>L505+L506</f>
        <v>18579.900000000001</v>
      </c>
      <c r="M503" s="67">
        <f>M505+M506</f>
        <v>18549</v>
      </c>
      <c r="N503" s="61">
        <f t="shared" si="59"/>
        <v>99.8336912469927</v>
      </c>
    </row>
    <row r="504" spans="1:14">
      <c r="A504" s="96" t="s">
        <v>418</v>
      </c>
      <c r="B504" s="64"/>
      <c r="C504" s="64"/>
      <c r="D504" s="64"/>
      <c r="E504" s="64"/>
      <c r="F504" s="65"/>
      <c r="G504" s="77"/>
      <c r="H504" s="66"/>
      <c r="I504" s="66"/>
      <c r="J504" s="66"/>
      <c r="K504" s="66"/>
      <c r="L504" s="67"/>
      <c r="M504" s="67"/>
      <c r="N504" s="67"/>
    </row>
    <row r="505" spans="1:14">
      <c r="A505" s="96" t="s">
        <v>367</v>
      </c>
      <c r="B505" s="43"/>
      <c r="C505" s="43"/>
      <c r="D505" s="105"/>
      <c r="E505" s="105"/>
      <c r="F505" s="106"/>
      <c r="G505" s="74" t="s">
        <v>47</v>
      </c>
      <c r="H505" s="69" t="s">
        <v>150</v>
      </c>
      <c r="I505" s="69" t="s">
        <v>117</v>
      </c>
      <c r="J505" s="69" t="s">
        <v>446</v>
      </c>
      <c r="K505" s="69" t="s">
        <v>368</v>
      </c>
      <c r="L505" s="70">
        <v>18179.900000000001</v>
      </c>
      <c r="M505" s="70">
        <v>18149</v>
      </c>
      <c r="N505" s="70">
        <f t="shared" si="59"/>
        <v>99.830032068383204</v>
      </c>
    </row>
    <row r="506" spans="1:14">
      <c r="A506" s="96" t="s">
        <v>277</v>
      </c>
      <c r="B506" s="43"/>
      <c r="C506" s="43"/>
      <c r="D506" s="105"/>
      <c r="E506" s="105"/>
      <c r="F506" s="106"/>
      <c r="G506" s="74" t="s">
        <v>47</v>
      </c>
      <c r="H506" s="97" t="s">
        <v>150</v>
      </c>
      <c r="I506" s="97" t="s">
        <v>117</v>
      </c>
      <c r="J506" s="97" t="s">
        <v>446</v>
      </c>
      <c r="K506" s="97" t="s">
        <v>369</v>
      </c>
      <c r="L506" s="70">
        <v>400</v>
      </c>
      <c r="M506" s="70">
        <v>400</v>
      </c>
      <c r="N506" s="70">
        <f t="shared" si="59"/>
        <v>100</v>
      </c>
    </row>
    <row r="507" spans="1:14">
      <c r="A507" s="63" t="s">
        <v>447</v>
      </c>
      <c r="B507" s="43"/>
      <c r="C507" s="43"/>
      <c r="D507" s="105"/>
      <c r="E507" s="105"/>
      <c r="F507" s="106"/>
      <c r="G507" s="65" t="s">
        <v>47</v>
      </c>
      <c r="H507" s="66" t="s">
        <v>255</v>
      </c>
      <c r="I507" s="66" t="s">
        <v>150</v>
      </c>
      <c r="J507" s="97"/>
      <c r="K507" s="97"/>
      <c r="L507" s="67">
        <f>L508+L515</f>
        <v>2410.6</v>
      </c>
      <c r="M507" s="67">
        <f>M508+M515</f>
        <v>2410.6</v>
      </c>
      <c r="N507" s="61">
        <f t="shared" si="59"/>
        <v>100</v>
      </c>
    </row>
    <row r="508" spans="1:14">
      <c r="A508" s="63" t="s">
        <v>448</v>
      </c>
      <c r="B508" s="43"/>
      <c r="C508" s="43"/>
      <c r="D508" s="105"/>
      <c r="E508" s="105"/>
      <c r="F508" s="106"/>
      <c r="G508" s="65" t="s">
        <v>47</v>
      </c>
      <c r="H508" s="66" t="s">
        <v>150</v>
      </c>
      <c r="I508" s="66" t="s">
        <v>150</v>
      </c>
      <c r="J508" s="66" t="s">
        <v>449</v>
      </c>
      <c r="K508" s="66" t="s">
        <v>364</v>
      </c>
      <c r="L508" s="67">
        <f>L509</f>
        <v>291.10000000000002</v>
      </c>
      <c r="M508" s="67">
        <f>M509</f>
        <v>291.10000000000002</v>
      </c>
      <c r="N508" s="61">
        <f t="shared" si="59"/>
        <v>100</v>
      </c>
    </row>
    <row r="509" spans="1:14">
      <c r="A509" s="63" t="s">
        <v>450</v>
      </c>
      <c r="B509" s="43"/>
      <c r="C509" s="43"/>
      <c r="D509" s="105"/>
      <c r="E509" s="105"/>
      <c r="F509" s="106"/>
      <c r="G509" s="65" t="s">
        <v>47</v>
      </c>
      <c r="H509" s="66" t="s">
        <v>150</v>
      </c>
      <c r="I509" s="66" t="s">
        <v>150</v>
      </c>
      <c r="J509" s="66" t="s">
        <v>449</v>
      </c>
      <c r="K509" s="66" t="s">
        <v>365</v>
      </c>
      <c r="L509" s="67">
        <f>L512</f>
        <v>291.10000000000002</v>
      </c>
      <c r="M509" s="67">
        <f>M512</f>
        <v>291.10000000000002</v>
      </c>
      <c r="N509" s="61">
        <f t="shared" si="59"/>
        <v>100</v>
      </c>
    </row>
    <row r="510" spans="1:14">
      <c r="A510" s="96" t="s">
        <v>418</v>
      </c>
      <c r="B510" s="43"/>
      <c r="C510" s="43"/>
      <c r="D510" s="105"/>
      <c r="E510" s="105"/>
      <c r="F510" s="106"/>
      <c r="G510" s="74"/>
      <c r="H510" s="66"/>
      <c r="I510" s="66"/>
      <c r="J510" s="66"/>
      <c r="K510" s="66"/>
      <c r="L510" s="67"/>
      <c r="M510" s="67"/>
      <c r="N510" s="67"/>
    </row>
    <row r="511" spans="1:14">
      <c r="A511" s="96" t="s">
        <v>367</v>
      </c>
      <c r="B511" s="43"/>
      <c r="C511" s="43"/>
      <c r="D511" s="105"/>
      <c r="E511" s="105"/>
      <c r="F511" s="106"/>
      <c r="G511" s="74" t="s">
        <v>47</v>
      </c>
      <c r="H511" s="66"/>
      <c r="I511" s="66"/>
      <c r="J511" s="66"/>
      <c r="K511" s="66"/>
      <c r="L511" s="67"/>
      <c r="M511" s="67"/>
      <c r="N511" s="67"/>
    </row>
    <row r="512" spans="1:14">
      <c r="A512" s="96" t="s">
        <v>277</v>
      </c>
      <c r="B512" s="43"/>
      <c r="C512" s="43"/>
      <c r="D512" s="105"/>
      <c r="E512" s="105"/>
      <c r="F512" s="106"/>
      <c r="G512" s="74" t="s">
        <v>47</v>
      </c>
      <c r="H512" s="69" t="s">
        <v>150</v>
      </c>
      <c r="I512" s="69" t="s">
        <v>150</v>
      </c>
      <c r="J512" s="69" t="s">
        <v>449</v>
      </c>
      <c r="K512" s="87" t="s">
        <v>369</v>
      </c>
      <c r="L512" s="27">
        <f>111.6+455.6-276.1</f>
        <v>291.10000000000002</v>
      </c>
      <c r="M512" s="27">
        <f>111.6+455.6-276.1</f>
        <v>291.10000000000002</v>
      </c>
      <c r="N512" s="70">
        <f t="shared" ref="N512" si="60">M512/L512*100</f>
        <v>100</v>
      </c>
    </row>
    <row r="513" spans="1:14">
      <c r="A513" s="63" t="s">
        <v>451</v>
      </c>
      <c r="B513" s="43"/>
      <c r="C513" s="43"/>
      <c r="D513" s="105"/>
      <c r="E513" s="105"/>
      <c r="F513" s="106"/>
      <c r="G513" s="74"/>
      <c r="H513" s="69"/>
      <c r="I513" s="69"/>
      <c r="J513" s="69"/>
      <c r="K513" s="87"/>
      <c r="L513" s="27"/>
      <c r="M513" s="27"/>
      <c r="N513" s="27"/>
    </row>
    <row r="514" spans="1:14">
      <c r="A514" s="63" t="s">
        <v>452</v>
      </c>
      <c r="B514" s="43"/>
      <c r="C514" s="43"/>
      <c r="D514" s="105"/>
      <c r="E514" s="105"/>
      <c r="F514" s="106"/>
      <c r="G514" s="74"/>
      <c r="H514" s="66"/>
      <c r="I514" s="66"/>
      <c r="J514" s="66"/>
      <c r="K514" s="66"/>
      <c r="L514" s="73"/>
      <c r="M514" s="73"/>
      <c r="N514" s="73"/>
    </row>
    <row r="515" spans="1:14">
      <c r="A515" s="63" t="s">
        <v>453</v>
      </c>
      <c r="B515" s="43"/>
      <c r="C515" s="43"/>
      <c r="D515" s="105"/>
      <c r="E515" s="105"/>
      <c r="F515" s="106"/>
      <c r="G515" s="65" t="s">
        <v>47</v>
      </c>
      <c r="H515" s="66" t="s">
        <v>150</v>
      </c>
      <c r="I515" s="66" t="s">
        <v>150</v>
      </c>
      <c r="J515" s="66" t="s">
        <v>454</v>
      </c>
      <c r="K515" s="66" t="s">
        <v>365</v>
      </c>
      <c r="L515" s="73">
        <f>L518</f>
        <v>2119.5</v>
      </c>
      <c r="M515" s="73">
        <f>M518</f>
        <v>2119.5</v>
      </c>
      <c r="N515" s="61">
        <f t="shared" ref="N515" si="61">M515/L515*100</f>
        <v>100</v>
      </c>
    </row>
    <row r="516" spans="1:14">
      <c r="A516" s="96" t="s">
        <v>418</v>
      </c>
      <c r="B516" s="43"/>
      <c r="C516" s="43"/>
      <c r="D516" s="105"/>
      <c r="E516" s="105"/>
      <c r="F516" s="106"/>
      <c r="G516" s="74"/>
      <c r="H516" s="66"/>
      <c r="I516" s="66"/>
      <c r="J516" s="66"/>
      <c r="K516" s="66"/>
      <c r="L516" s="73"/>
      <c r="M516" s="73"/>
      <c r="N516" s="73"/>
    </row>
    <row r="517" spans="1:14">
      <c r="A517" s="96" t="s">
        <v>367</v>
      </c>
      <c r="B517" s="43"/>
      <c r="C517" s="43"/>
      <c r="D517" s="105"/>
      <c r="E517" s="105"/>
      <c r="F517" s="106"/>
      <c r="G517" s="74" t="s">
        <v>47</v>
      </c>
      <c r="H517" s="87" t="s">
        <v>150</v>
      </c>
      <c r="I517" s="87" t="s">
        <v>150</v>
      </c>
      <c r="J517" s="87" t="s">
        <v>454</v>
      </c>
      <c r="K517" s="87" t="s">
        <v>368</v>
      </c>
      <c r="L517" s="73"/>
      <c r="M517" s="73"/>
      <c r="N517" s="73"/>
    </row>
    <row r="518" spans="1:14">
      <c r="A518" s="96" t="s">
        <v>277</v>
      </c>
      <c r="B518" s="43"/>
      <c r="C518" s="43"/>
      <c r="D518" s="105"/>
      <c r="E518" s="105"/>
      <c r="F518" s="106"/>
      <c r="G518" s="74" t="s">
        <v>47</v>
      </c>
      <c r="H518" s="87" t="s">
        <v>150</v>
      </c>
      <c r="I518" s="87" t="s">
        <v>150</v>
      </c>
      <c r="J518" s="87" t="s">
        <v>454</v>
      </c>
      <c r="K518" s="87" t="s">
        <v>369</v>
      </c>
      <c r="L518" s="27">
        <v>2119.5</v>
      </c>
      <c r="M518" s="27">
        <v>2119.5</v>
      </c>
      <c r="N518" s="70">
        <f t="shared" ref="N518:N519" si="62">M518/L518*100</f>
        <v>100</v>
      </c>
    </row>
    <row r="519" spans="1:14">
      <c r="A519" s="103" t="s">
        <v>455</v>
      </c>
      <c r="B519" s="64"/>
      <c r="C519" s="64"/>
      <c r="D519" s="64"/>
      <c r="E519" s="64"/>
      <c r="F519" s="65"/>
      <c r="G519" s="65" t="s">
        <v>47</v>
      </c>
      <c r="H519" s="66" t="s">
        <v>150</v>
      </c>
      <c r="I519" s="66" t="s">
        <v>281</v>
      </c>
      <c r="J519" s="66"/>
      <c r="K519" s="66"/>
      <c r="L519" s="67">
        <f>L522+L531</f>
        <v>12566.699999999999</v>
      </c>
      <c r="M519" s="67">
        <f>M522+M531</f>
        <v>12484.3</v>
      </c>
      <c r="N519" s="61">
        <f t="shared" si="62"/>
        <v>99.344298821488536</v>
      </c>
    </row>
    <row r="520" spans="1:14">
      <c r="A520" s="63" t="s">
        <v>118</v>
      </c>
      <c r="B520" s="64"/>
      <c r="C520" s="64"/>
      <c r="D520" s="64"/>
      <c r="E520" s="64"/>
      <c r="F520" s="65"/>
      <c r="G520" s="65"/>
      <c r="H520" s="66"/>
      <c r="I520" s="66"/>
      <c r="J520" s="66"/>
      <c r="K520" s="66"/>
      <c r="L520" s="67"/>
      <c r="M520" s="67"/>
      <c r="N520" s="67"/>
    </row>
    <row r="521" spans="1:14">
      <c r="A521" s="63" t="s">
        <v>133</v>
      </c>
      <c r="B521" s="64"/>
      <c r="C521" s="64"/>
      <c r="D521" s="64"/>
      <c r="E521" s="64"/>
      <c r="F521" s="65"/>
      <c r="G521" s="65"/>
      <c r="H521" s="66"/>
      <c r="I521" s="66"/>
      <c r="J521" s="66"/>
      <c r="K521" s="66"/>
      <c r="L521" s="67"/>
      <c r="M521" s="67"/>
      <c r="N521" s="67"/>
    </row>
    <row r="522" spans="1:14">
      <c r="A522" s="63" t="s">
        <v>134</v>
      </c>
      <c r="B522" s="64"/>
      <c r="C522" s="64"/>
      <c r="D522" s="64"/>
      <c r="E522" s="64"/>
      <c r="F522" s="65"/>
      <c r="G522" s="65" t="s">
        <v>47</v>
      </c>
      <c r="H522" s="66" t="s">
        <v>150</v>
      </c>
      <c r="I522" s="66" t="s">
        <v>281</v>
      </c>
      <c r="J522" s="66" t="s">
        <v>119</v>
      </c>
      <c r="K522" s="66"/>
      <c r="L522" s="67">
        <f>L523</f>
        <v>1722.3</v>
      </c>
      <c r="M522" s="67">
        <f>M523</f>
        <v>1722.2</v>
      </c>
      <c r="N522" s="61">
        <f t="shared" ref="N522:N527" si="63">M522/L522*100</f>
        <v>99.994193810602098</v>
      </c>
    </row>
    <row r="523" spans="1:14">
      <c r="A523" s="63" t="s">
        <v>135</v>
      </c>
      <c r="B523" s="64"/>
      <c r="C523" s="64"/>
      <c r="D523" s="64"/>
      <c r="E523" s="64"/>
      <c r="F523" s="65"/>
      <c r="G523" s="65" t="s">
        <v>47</v>
      </c>
      <c r="H523" s="66" t="s">
        <v>150</v>
      </c>
      <c r="I523" s="66" t="s">
        <v>281</v>
      </c>
      <c r="J523" s="66" t="s">
        <v>136</v>
      </c>
      <c r="K523" s="66"/>
      <c r="L523" s="67">
        <f>L525</f>
        <v>1722.3</v>
      </c>
      <c r="M523" s="67">
        <f>M525</f>
        <v>1722.2</v>
      </c>
      <c r="N523" s="61">
        <f t="shared" si="63"/>
        <v>99.994193810602098</v>
      </c>
    </row>
    <row r="524" spans="1:14">
      <c r="A524" s="63" t="s">
        <v>122</v>
      </c>
      <c r="B524" s="64"/>
      <c r="C524" s="64"/>
      <c r="D524" s="64"/>
      <c r="E524" s="64"/>
      <c r="F524" s="65"/>
      <c r="G524" s="65"/>
      <c r="H524" s="66"/>
      <c r="I524" s="66"/>
      <c r="J524" s="66"/>
      <c r="K524" s="66"/>
      <c r="L524" s="67"/>
      <c r="M524" s="67"/>
      <c r="N524" s="67"/>
    </row>
    <row r="525" spans="1:14">
      <c r="A525" s="63" t="s">
        <v>123</v>
      </c>
      <c r="B525" s="64"/>
      <c r="C525" s="64"/>
      <c r="D525" s="64"/>
      <c r="E525" s="64"/>
      <c r="F525" s="65"/>
      <c r="G525" s="65" t="s">
        <v>47</v>
      </c>
      <c r="H525" s="66" t="s">
        <v>150</v>
      </c>
      <c r="I525" s="66" t="s">
        <v>281</v>
      </c>
      <c r="J525" s="66" t="s">
        <v>136</v>
      </c>
      <c r="K525" s="66" t="s">
        <v>124</v>
      </c>
      <c r="L525" s="67">
        <f>L526</f>
        <v>1722.3</v>
      </c>
      <c r="M525" s="67">
        <f>M526</f>
        <v>1722.2</v>
      </c>
      <c r="N525" s="61">
        <f t="shared" si="63"/>
        <v>99.994193810602098</v>
      </c>
    </row>
    <row r="526" spans="1:14">
      <c r="A526" s="63" t="s">
        <v>125</v>
      </c>
      <c r="B526" s="64"/>
      <c r="C526" s="64"/>
      <c r="D526" s="64"/>
      <c r="E526" s="64"/>
      <c r="F526" s="65"/>
      <c r="G526" s="65" t="s">
        <v>47</v>
      </c>
      <c r="H526" s="66" t="s">
        <v>150</v>
      </c>
      <c r="I526" s="66" t="s">
        <v>281</v>
      </c>
      <c r="J526" s="66" t="s">
        <v>136</v>
      </c>
      <c r="K526" s="66" t="s">
        <v>126</v>
      </c>
      <c r="L526" s="67">
        <f>L527</f>
        <v>1722.3</v>
      </c>
      <c r="M526" s="67">
        <f>M527</f>
        <v>1722.2</v>
      </c>
      <c r="N526" s="61">
        <f t="shared" si="63"/>
        <v>99.994193810602098</v>
      </c>
    </row>
    <row r="527" spans="1:14">
      <c r="A527" s="68" t="s">
        <v>127</v>
      </c>
      <c r="B527" s="64"/>
      <c r="C527" s="64"/>
      <c r="D527" s="64"/>
      <c r="E527" s="64"/>
      <c r="F527" s="65"/>
      <c r="G527" s="74" t="s">
        <v>47</v>
      </c>
      <c r="H527" s="75" t="s">
        <v>150</v>
      </c>
      <c r="I527" s="75" t="s">
        <v>281</v>
      </c>
      <c r="J527" s="75" t="s">
        <v>136</v>
      </c>
      <c r="K527" s="75" t="s">
        <v>128</v>
      </c>
      <c r="L527" s="70">
        <v>1722.3</v>
      </c>
      <c r="M527" s="70">
        <v>1722.2</v>
      </c>
      <c r="N527" s="70">
        <f t="shared" si="63"/>
        <v>99.994193810602098</v>
      </c>
    </row>
    <row r="528" spans="1:14">
      <c r="A528" s="103" t="s">
        <v>456</v>
      </c>
      <c r="B528" s="64"/>
      <c r="C528" s="64"/>
      <c r="D528" s="64"/>
      <c r="E528" s="64"/>
      <c r="F528" s="65"/>
      <c r="G528" s="66"/>
      <c r="H528" s="66"/>
      <c r="I528" s="66"/>
      <c r="J528" s="66"/>
      <c r="K528" s="66"/>
      <c r="L528" s="67"/>
      <c r="M528" s="67"/>
      <c r="N528" s="67"/>
    </row>
    <row r="529" spans="1:14">
      <c r="A529" s="103" t="s">
        <v>457</v>
      </c>
      <c r="B529" s="64"/>
      <c r="C529" s="64"/>
      <c r="D529" s="64"/>
      <c r="E529" s="64"/>
      <c r="F529" s="65"/>
      <c r="G529" s="72"/>
      <c r="H529" s="66"/>
      <c r="I529" s="66"/>
      <c r="J529" s="66"/>
      <c r="K529" s="66"/>
      <c r="L529" s="67"/>
      <c r="M529" s="67"/>
      <c r="N529" s="67"/>
    </row>
    <row r="530" spans="1:14">
      <c r="A530" s="103" t="s">
        <v>458</v>
      </c>
      <c r="B530" s="64"/>
      <c r="C530" s="64"/>
      <c r="D530" s="64"/>
      <c r="E530" s="64"/>
      <c r="F530" s="65"/>
      <c r="G530" s="72"/>
      <c r="H530" s="66"/>
      <c r="I530" s="66"/>
      <c r="J530" s="66"/>
      <c r="K530" s="66"/>
      <c r="L530" s="67"/>
      <c r="M530" s="67"/>
      <c r="N530" s="67"/>
    </row>
    <row r="531" spans="1:14">
      <c r="A531" s="63" t="s">
        <v>459</v>
      </c>
      <c r="B531" s="64"/>
      <c r="C531" s="64"/>
      <c r="D531" s="64"/>
      <c r="E531" s="64"/>
      <c r="F531" s="65"/>
      <c r="G531" s="65" t="s">
        <v>47</v>
      </c>
      <c r="H531" s="66" t="s">
        <v>150</v>
      </c>
      <c r="I531" s="66" t="s">
        <v>281</v>
      </c>
      <c r="J531" s="66"/>
      <c r="K531" s="66"/>
      <c r="L531" s="67">
        <f>L532+L542</f>
        <v>10844.4</v>
      </c>
      <c r="M531" s="67">
        <f>M532+M542</f>
        <v>10762.099999999999</v>
      </c>
      <c r="N531" s="61">
        <f t="shared" ref="N531:N563" si="64">M531/L531*100</f>
        <v>99.241082955258008</v>
      </c>
    </row>
    <row r="532" spans="1:14">
      <c r="A532" s="63" t="s">
        <v>416</v>
      </c>
      <c r="B532" s="64"/>
      <c r="C532" s="64"/>
      <c r="D532" s="64"/>
      <c r="E532" s="64"/>
      <c r="F532" s="65"/>
      <c r="G532" s="65" t="s">
        <v>47</v>
      </c>
      <c r="H532" s="66" t="s">
        <v>150</v>
      </c>
      <c r="I532" s="66" t="s">
        <v>281</v>
      </c>
      <c r="J532" s="66" t="s">
        <v>460</v>
      </c>
      <c r="K532" s="66"/>
      <c r="L532" s="67">
        <f>L534+L538</f>
        <v>10657.4</v>
      </c>
      <c r="M532" s="67">
        <f>M534+M538</f>
        <v>10575.099999999999</v>
      </c>
      <c r="N532" s="61">
        <f t="shared" si="64"/>
        <v>99.227766622253071</v>
      </c>
    </row>
    <row r="533" spans="1:14">
      <c r="A533" s="63" t="s">
        <v>122</v>
      </c>
      <c r="B533" s="64"/>
      <c r="C533" s="64"/>
      <c r="D533" s="64"/>
      <c r="E533" s="64"/>
      <c r="F533" s="65"/>
      <c r="G533" s="65"/>
      <c r="H533" s="66"/>
      <c r="I533" s="66"/>
      <c r="J533" s="66"/>
      <c r="K533" s="66"/>
      <c r="L533" s="67"/>
      <c r="M533" s="67"/>
      <c r="N533" s="67"/>
    </row>
    <row r="534" spans="1:14">
      <c r="A534" s="63" t="s">
        <v>123</v>
      </c>
      <c r="B534" s="64"/>
      <c r="C534" s="64"/>
      <c r="D534" s="64"/>
      <c r="E534" s="64"/>
      <c r="F534" s="65"/>
      <c r="G534" s="65" t="s">
        <v>47</v>
      </c>
      <c r="H534" s="66" t="s">
        <v>150</v>
      </c>
      <c r="I534" s="66" t="s">
        <v>281</v>
      </c>
      <c r="J534" s="66" t="s">
        <v>460</v>
      </c>
      <c r="K534" s="66" t="s">
        <v>124</v>
      </c>
      <c r="L534" s="67">
        <f>L535</f>
        <v>9308</v>
      </c>
      <c r="M534" s="67">
        <f>M535</f>
        <v>9307.7999999999993</v>
      </c>
      <c r="N534" s="61">
        <f t="shared" si="64"/>
        <v>99.997851310700469</v>
      </c>
    </row>
    <row r="535" spans="1:14">
      <c r="A535" s="63" t="s">
        <v>461</v>
      </c>
      <c r="B535" s="64"/>
      <c r="C535" s="64"/>
      <c r="D535" s="64"/>
      <c r="E535" s="64"/>
      <c r="F535" s="65"/>
      <c r="G535" s="65" t="s">
        <v>47</v>
      </c>
      <c r="H535" s="66" t="s">
        <v>150</v>
      </c>
      <c r="I535" s="66" t="s">
        <v>281</v>
      </c>
      <c r="J535" s="66" t="s">
        <v>460</v>
      </c>
      <c r="K535" s="66" t="s">
        <v>462</v>
      </c>
      <c r="L535" s="67">
        <f>L536</f>
        <v>9308</v>
      </c>
      <c r="M535" s="67">
        <f>M536</f>
        <v>9307.7999999999993</v>
      </c>
      <c r="N535" s="61">
        <f t="shared" si="64"/>
        <v>99.997851310700469</v>
      </c>
    </row>
    <row r="536" spans="1:14">
      <c r="A536" s="68" t="s">
        <v>127</v>
      </c>
      <c r="B536" s="64"/>
      <c r="C536" s="64"/>
      <c r="D536" s="64"/>
      <c r="E536" s="64"/>
      <c r="F536" s="65"/>
      <c r="G536" s="74" t="s">
        <v>47</v>
      </c>
      <c r="H536" s="97" t="s">
        <v>150</v>
      </c>
      <c r="I536" s="97" t="s">
        <v>281</v>
      </c>
      <c r="J536" s="97" t="s">
        <v>460</v>
      </c>
      <c r="K536" s="97" t="s">
        <v>463</v>
      </c>
      <c r="L536" s="70">
        <v>9308</v>
      </c>
      <c r="M536" s="70">
        <v>9307.7999999999993</v>
      </c>
      <c r="N536" s="70">
        <f t="shared" si="64"/>
        <v>99.997851310700469</v>
      </c>
    </row>
    <row r="537" spans="1:14">
      <c r="A537" s="68" t="s">
        <v>137</v>
      </c>
      <c r="B537" s="64"/>
      <c r="C537" s="64"/>
      <c r="D537" s="64"/>
      <c r="E537" s="64"/>
      <c r="F537" s="65"/>
      <c r="G537" s="74" t="s">
        <v>47</v>
      </c>
      <c r="H537" s="97" t="s">
        <v>150</v>
      </c>
      <c r="I537" s="97" t="s">
        <v>281</v>
      </c>
      <c r="J537" s="97" t="s">
        <v>460</v>
      </c>
      <c r="K537" s="97" t="s">
        <v>464</v>
      </c>
      <c r="L537" s="70"/>
      <c r="M537" s="70"/>
      <c r="N537" s="70"/>
    </row>
    <row r="538" spans="1:14">
      <c r="A538" s="63" t="s">
        <v>139</v>
      </c>
      <c r="B538" s="64"/>
      <c r="C538" s="64"/>
      <c r="D538" s="64"/>
      <c r="E538" s="64"/>
      <c r="F538" s="65"/>
      <c r="G538" s="65" t="s">
        <v>47</v>
      </c>
      <c r="H538" s="60" t="s">
        <v>150</v>
      </c>
      <c r="I538" s="60" t="s">
        <v>281</v>
      </c>
      <c r="J538" s="60" t="s">
        <v>460</v>
      </c>
      <c r="K538" s="60" t="s">
        <v>140</v>
      </c>
      <c r="L538" s="67">
        <f>L539</f>
        <v>1349.4</v>
      </c>
      <c r="M538" s="67">
        <f>M539</f>
        <v>1267.3</v>
      </c>
      <c r="N538" s="61">
        <f t="shared" si="64"/>
        <v>93.915814436045636</v>
      </c>
    </row>
    <row r="539" spans="1:14">
      <c r="A539" s="63" t="s">
        <v>141</v>
      </c>
      <c r="B539" s="64"/>
      <c r="C539" s="64"/>
      <c r="D539" s="64"/>
      <c r="E539" s="64"/>
      <c r="F539" s="65"/>
      <c r="G539" s="65" t="s">
        <v>47</v>
      </c>
      <c r="H539" s="60" t="s">
        <v>150</v>
      </c>
      <c r="I539" s="60" t="s">
        <v>281</v>
      </c>
      <c r="J539" s="60" t="s">
        <v>460</v>
      </c>
      <c r="K539" s="60" t="s">
        <v>142</v>
      </c>
      <c r="L539" s="67">
        <f>L541</f>
        <v>1349.4</v>
      </c>
      <c r="M539" s="67">
        <f>M541</f>
        <v>1267.3</v>
      </c>
      <c r="N539" s="61">
        <f t="shared" si="64"/>
        <v>93.915814436045636</v>
      </c>
    </row>
    <row r="540" spans="1:14">
      <c r="A540" s="68" t="s">
        <v>143</v>
      </c>
      <c r="B540" s="64"/>
      <c r="C540" s="64"/>
      <c r="D540" s="64"/>
      <c r="E540" s="64"/>
      <c r="F540" s="65"/>
      <c r="G540" s="74" t="s">
        <v>47</v>
      </c>
      <c r="H540" s="97" t="s">
        <v>150</v>
      </c>
      <c r="I540" s="97" t="s">
        <v>281</v>
      </c>
      <c r="J540" s="97" t="s">
        <v>460</v>
      </c>
      <c r="K540" s="97" t="s">
        <v>144</v>
      </c>
      <c r="L540" s="67"/>
      <c r="M540" s="67"/>
      <c r="N540" s="67"/>
    </row>
    <row r="541" spans="1:14">
      <c r="A541" s="68" t="s">
        <v>147</v>
      </c>
      <c r="B541" s="43"/>
      <c r="C541" s="43"/>
      <c r="D541" s="43"/>
      <c r="E541" s="43"/>
      <c r="F541" s="106"/>
      <c r="G541" s="74" t="s">
        <v>47</v>
      </c>
      <c r="H541" s="97" t="s">
        <v>150</v>
      </c>
      <c r="I541" s="97" t="s">
        <v>281</v>
      </c>
      <c r="J541" s="97" t="s">
        <v>460</v>
      </c>
      <c r="K541" s="97" t="s">
        <v>148</v>
      </c>
      <c r="L541" s="70">
        <v>1349.4</v>
      </c>
      <c r="M541" s="70">
        <v>1267.3</v>
      </c>
      <c r="N541" s="70">
        <f t="shared" si="64"/>
        <v>93.915814436045636</v>
      </c>
    </row>
    <row r="542" spans="1:14">
      <c r="A542" s="63" t="s">
        <v>465</v>
      </c>
      <c r="B542" s="43"/>
      <c r="C542" s="43"/>
      <c r="D542" s="43"/>
      <c r="E542" s="43"/>
      <c r="F542" s="106"/>
      <c r="G542" s="65" t="s">
        <v>47</v>
      </c>
      <c r="H542" s="60" t="s">
        <v>150</v>
      </c>
      <c r="I542" s="60" t="s">
        <v>281</v>
      </c>
      <c r="J542" s="60" t="s">
        <v>68</v>
      </c>
      <c r="K542" s="60"/>
      <c r="L542" s="67">
        <f>L543</f>
        <v>187</v>
      </c>
      <c r="M542" s="67">
        <f t="shared" ref="M542:M544" si="65">M543</f>
        <v>187</v>
      </c>
      <c r="N542" s="61">
        <f t="shared" si="64"/>
        <v>100</v>
      </c>
    </row>
    <row r="543" spans="1:14">
      <c r="A543" s="63" t="s">
        <v>139</v>
      </c>
      <c r="B543" s="43"/>
      <c r="C543" s="43"/>
      <c r="D543" s="43"/>
      <c r="E543" s="43"/>
      <c r="F543" s="106"/>
      <c r="G543" s="65" t="s">
        <v>47</v>
      </c>
      <c r="H543" s="60" t="s">
        <v>150</v>
      </c>
      <c r="I543" s="60" t="s">
        <v>281</v>
      </c>
      <c r="J543" s="60" t="s">
        <v>68</v>
      </c>
      <c r="K543" s="60" t="s">
        <v>140</v>
      </c>
      <c r="L543" s="67">
        <f>L544</f>
        <v>187</v>
      </c>
      <c r="M543" s="67">
        <f t="shared" si="65"/>
        <v>187</v>
      </c>
      <c r="N543" s="61">
        <f t="shared" si="64"/>
        <v>100</v>
      </c>
    </row>
    <row r="544" spans="1:14">
      <c r="A544" s="63" t="s">
        <v>141</v>
      </c>
      <c r="B544" s="43"/>
      <c r="C544" s="43"/>
      <c r="D544" s="43"/>
      <c r="E544" s="43"/>
      <c r="F544" s="106"/>
      <c r="G544" s="65" t="s">
        <v>47</v>
      </c>
      <c r="H544" s="60" t="s">
        <v>150</v>
      </c>
      <c r="I544" s="60" t="s">
        <v>281</v>
      </c>
      <c r="J544" s="60" t="s">
        <v>68</v>
      </c>
      <c r="K544" s="60" t="s">
        <v>142</v>
      </c>
      <c r="L544" s="67">
        <f>L545</f>
        <v>187</v>
      </c>
      <c r="M544" s="67">
        <f t="shared" si="65"/>
        <v>187</v>
      </c>
      <c r="N544" s="61">
        <f t="shared" si="64"/>
        <v>100</v>
      </c>
    </row>
    <row r="545" spans="1:14">
      <c r="A545" s="68" t="s">
        <v>147</v>
      </c>
      <c r="B545" s="43"/>
      <c r="C545" s="43"/>
      <c r="D545" s="43"/>
      <c r="E545" s="43"/>
      <c r="F545" s="106"/>
      <c r="G545" s="74" t="s">
        <v>47</v>
      </c>
      <c r="H545" s="97" t="s">
        <v>150</v>
      </c>
      <c r="I545" s="97" t="s">
        <v>281</v>
      </c>
      <c r="J545" s="69" t="s">
        <v>68</v>
      </c>
      <c r="K545" s="97" t="s">
        <v>148</v>
      </c>
      <c r="L545" s="27">
        <v>187</v>
      </c>
      <c r="M545" s="27">
        <v>187</v>
      </c>
      <c r="N545" s="70">
        <f t="shared" si="64"/>
        <v>100</v>
      </c>
    </row>
    <row r="546" spans="1:14">
      <c r="A546" s="57" t="s">
        <v>284</v>
      </c>
      <c r="B546" s="43"/>
      <c r="C546" s="43"/>
      <c r="D546" s="43"/>
      <c r="E546" s="43"/>
      <c r="F546" s="106"/>
      <c r="G546" s="65" t="s">
        <v>47</v>
      </c>
      <c r="H546" s="60" t="s">
        <v>285</v>
      </c>
      <c r="I546" s="60"/>
      <c r="J546" s="60"/>
      <c r="K546" s="60"/>
      <c r="L546" s="80">
        <f>L548</f>
        <v>3262</v>
      </c>
      <c r="M546" s="80">
        <f>M548</f>
        <v>2847.4</v>
      </c>
      <c r="N546" s="61">
        <f t="shared" si="64"/>
        <v>87.290006131207861</v>
      </c>
    </row>
    <row r="547" spans="1:14">
      <c r="A547" s="63" t="s">
        <v>466</v>
      </c>
      <c r="B547" s="43"/>
      <c r="C547" s="43"/>
      <c r="D547" s="43"/>
      <c r="E547" s="43"/>
      <c r="F547" s="106"/>
      <c r="G547" s="65"/>
      <c r="H547" s="79"/>
      <c r="I547" s="79"/>
      <c r="J547" s="79"/>
      <c r="K547" s="79"/>
      <c r="L547" s="80"/>
      <c r="M547" s="80"/>
      <c r="N547" s="80"/>
    </row>
    <row r="548" spans="1:14">
      <c r="A548" s="63" t="s">
        <v>467</v>
      </c>
      <c r="B548" s="43"/>
      <c r="C548" s="43"/>
      <c r="D548" s="43"/>
      <c r="E548" s="43"/>
      <c r="F548" s="106"/>
      <c r="G548" s="65" t="s">
        <v>47</v>
      </c>
      <c r="H548" s="72" t="s">
        <v>285</v>
      </c>
      <c r="I548" s="72" t="s">
        <v>232</v>
      </c>
      <c r="J548" s="72" t="s">
        <v>468</v>
      </c>
      <c r="K548" s="72"/>
      <c r="L548" s="73">
        <f>L549</f>
        <v>3262</v>
      </c>
      <c r="M548" s="73">
        <f>M549</f>
        <v>2847.4</v>
      </c>
      <c r="N548" s="61">
        <f t="shared" si="64"/>
        <v>87.290006131207861</v>
      </c>
    </row>
    <row r="549" spans="1:14">
      <c r="A549" s="63" t="s">
        <v>188</v>
      </c>
      <c r="B549" s="43"/>
      <c r="C549" s="43"/>
      <c r="D549" s="43"/>
      <c r="E549" s="43"/>
      <c r="F549" s="106"/>
      <c r="G549" s="65" t="s">
        <v>47</v>
      </c>
      <c r="H549" s="72" t="s">
        <v>285</v>
      </c>
      <c r="I549" s="72" t="s">
        <v>232</v>
      </c>
      <c r="J549" s="72" t="s">
        <v>468</v>
      </c>
      <c r="K549" s="72" t="s">
        <v>364</v>
      </c>
      <c r="L549" s="73">
        <v>3262</v>
      </c>
      <c r="M549" s="73">
        <f>M551</f>
        <v>2847.4</v>
      </c>
      <c r="N549" s="61">
        <f t="shared" si="64"/>
        <v>87.290006131207861</v>
      </c>
    </row>
    <row r="550" spans="1:14">
      <c r="A550" s="63" t="s">
        <v>291</v>
      </c>
      <c r="B550" s="43"/>
      <c r="C550" s="43"/>
      <c r="D550" s="43"/>
      <c r="E550" s="43"/>
      <c r="F550" s="106"/>
      <c r="G550" s="65"/>
      <c r="H550" s="72"/>
      <c r="I550" s="72"/>
      <c r="J550" s="72"/>
      <c r="K550" s="72"/>
      <c r="L550" s="73"/>
      <c r="M550" s="73"/>
      <c r="N550" s="73"/>
    </row>
    <row r="551" spans="1:14">
      <c r="A551" s="63" t="s">
        <v>292</v>
      </c>
      <c r="B551" s="43"/>
      <c r="C551" s="43"/>
      <c r="D551" s="43"/>
      <c r="E551" s="43"/>
      <c r="F551" s="106"/>
      <c r="G551" s="65" t="s">
        <v>47</v>
      </c>
      <c r="H551" s="72" t="s">
        <v>285</v>
      </c>
      <c r="I551" s="72" t="s">
        <v>232</v>
      </c>
      <c r="J551" s="72" t="s">
        <v>468</v>
      </c>
      <c r="K551" s="72" t="s">
        <v>365</v>
      </c>
      <c r="L551" s="73">
        <f>L553</f>
        <v>3262</v>
      </c>
      <c r="M551" s="73">
        <f>M553</f>
        <v>2847.4</v>
      </c>
      <c r="N551" s="61">
        <f t="shared" si="64"/>
        <v>87.290006131207861</v>
      </c>
    </row>
    <row r="552" spans="1:14">
      <c r="A552" s="16" t="s">
        <v>312</v>
      </c>
      <c r="B552" s="43"/>
      <c r="C552" s="43"/>
      <c r="D552" s="43"/>
      <c r="E552" s="43"/>
      <c r="F552" s="106"/>
      <c r="G552" s="65"/>
      <c r="H552" s="72"/>
      <c r="I552" s="72"/>
      <c r="J552" s="72"/>
      <c r="K552" s="72"/>
      <c r="L552" s="73"/>
      <c r="M552" s="73"/>
      <c r="N552" s="73"/>
    </row>
    <row r="553" spans="1:14">
      <c r="A553" s="16" t="s">
        <v>313</v>
      </c>
      <c r="B553" s="43"/>
      <c r="C553" s="43"/>
      <c r="D553" s="43"/>
      <c r="E553" s="43"/>
      <c r="F553" s="76"/>
      <c r="G553" s="74" t="s">
        <v>47</v>
      </c>
      <c r="H553" s="75" t="s">
        <v>285</v>
      </c>
      <c r="I553" s="75" t="s">
        <v>232</v>
      </c>
      <c r="J553" s="75" t="s">
        <v>468</v>
      </c>
      <c r="K553" s="75" t="s">
        <v>369</v>
      </c>
      <c r="L553" s="27">
        <v>3262</v>
      </c>
      <c r="M553" s="27">
        <v>2847.4</v>
      </c>
      <c r="N553" s="70">
        <f t="shared" si="64"/>
        <v>87.290006131207861</v>
      </c>
    </row>
    <row r="554" spans="1:14">
      <c r="A554" s="107"/>
      <c r="B554" s="43"/>
      <c r="C554" s="43"/>
      <c r="D554" s="43"/>
      <c r="E554" s="43"/>
      <c r="F554" s="76"/>
      <c r="G554" s="76"/>
      <c r="H554" s="72"/>
      <c r="I554" s="72"/>
      <c r="J554" s="72"/>
      <c r="K554" s="72"/>
      <c r="L554" s="73"/>
      <c r="M554" s="73"/>
      <c r="N554" s="73"/>
    </row>
    <row r="555" spans="1:14">
      <c r="A555" s="108" t="s">
        <v>469</v>
      </c>
      <c r="B555" s="109"/>
      <c r="C555" s="109"/>
      <c r="D555" s="109"/>
      <c r="E555" s="109"/>
      <c r="F555" s="110"/>
      <c r="G555" s="59" t="s">
        <v>56</v>
      </c>
      <c r="H555" s="111"/>
      <c r="I555" s="111"/>
      <c r="J555" s="111"/>
      <c r="K555" s="111"/>
      <c r="L555" s="67">
        <f>L556+L618</f>
        <v>17060.3</v>
      </c>
      <c r="M555" s="67">
        <f>M556+M618</f>
        <v>17052.7</v>
      </c>
      <c r="N555" s="61">
        <f t="shared" si="64"/>
        <v>99.955452131556896</v>
      </c>
    </row>
    <row r="556" spans="1:14">
      <c r="A556" s="63" t="s">
        <v>470</v>
      </c>
      <c r="B556" s="45"/>
      <c r="C556" s="45"/>
      <c r="D556" s="45"/>
      <c r="E556" s="45"/>
      <c r="F556" s="74"/>
      <c r="G556" s="59" t="s">
        <v>56</v>
      </c>
      <c r="H556" s="66" t="s">
        <v>471</v>
      </c>
      <c r="I556" s="66"/>
      <c r="J556" s="66"/>
      <c r="K556" s="66"/>
      <c r="L556" s="67">
        <f>L557+L595</f>
        <v>13197.6</v>
      </c>
      <c r="M556" s="67">
        <f>M557+M595</f>
        <v>13194.300000000001</v>
      </c>
      <c r="N556" s="61">
        <f t="shared" si="64"/>
        <v>99.974995453718861</v>
      </c>
    </row>
    <row r="557" spans="1:14">
      <c r="A557" s="63" t="s">
        <v>472</v>
      </c>
      <c r="B557" s="43"/>
      <c r="C557" s="43"/>
      <c r="D557" s="43"/>
      <c r="E557" s="43"/>
      <c r="F557" s="76"/>
      <c r="G557" s="59" t="s">
        <v>56</v>
      </c>
      <c r="H557" s="66" t="s">
        <v>471</v>
      </c>
      <c r="I557" s="66" t="s">
        <v>114</v>
      </c>
      <c r="J557" s="66"/>
      <c r="K557" s="66"/>
      <c r="L557" s="67">
        <f>L558+L577+L570</f>
        <v>7592.5</v>
      </c>
      <c r="M557" s="67">
        <f>M558+M577+M570</f>
        <v>7590.2000000000007</v>
      </c>
      <c r="N557" s="61">
        <f t="shared" si="64"/>
        <v>99.969706947645705</v>
      </c>
    </row>
    <row r="558" spans="1:14">
      <c r="A558" s="63" t="s">
        <v>473</v>
      </c>
      <c r="B558" s="43"/>
      <c r="C558" s="43"/>
      <c r="D558" s="43"/>
      <c r="E558" s="43"/>
      <c r="F558" s="76"/>
      <c r="G558" s="59" t="s">
        <v>56</v>
      </c>
      <c r="H558" s="66" t="s">
        <v>471</v>
      </c>
      <c r="I558" s="66" t="s">
        <v>114</v>
      </c>
      <c r="J558" s="66"/>
      <c r="K558" s="66"/>
      <c r="L558" s="67">
        <f>L561+L566</f>
        <v>2518.5</v>
      </c>
      <c r="M558" s="67">
        <f>M561+M566</f>
        <v>2518.1</v>
      </c>
      <c r="N558" s="61">
        <f t="shared" si="64"/>
        <v>99.984117530275952</v>
      </c>
    </row>
    <row r="559" spans="1:14">
      <c r="A559" s="63" t="s">
        <v>416</v>
      </c>
      <c r="B559" s="43"/>
      <c r="C559" s="43"/>
      <c r="D559" s="43"/>
      <c r="E559" s="43"/>
      <c r="F559" s="76"/>
      <c r="G559" s="59" t="s">
        <v>56</v>
      </c>
      <c r="H559" s="66" t="s">
        <v>471</v>
      </c>
      <c r="I559" s="66" t="s">
        <v>114</v>
      </c>
      <c r="J559" s="66" t="s">
        <v>474</v>
      </c>
      <c r="K559" s="66" t="s">
        <v>364</v>
      </c>
      <c r="L559" s="67">
        <f>L561</f>
        <v>2270.5</v>
      </c>
      <c r="M559" s="67">
        <f>M561</f>
        <v>2270.1</v>
      </c>
      <c r="N559" s="61">
        <f t="shared" si="64"/>
        <v>99.982382735080378</v>
      </c>
    </row>
    <row r="560" spans="1:14">
      <c r="A560" s="63" t="s">
        <v>362</v>
      </c>
      <c r="B560" s="43"/>
      <c r="C560" s="43"/>
      <c r="D560" s="43"/>
      <c r="E560" s="43"/>
      <c r="F560" s="76"/>
      <c r="G560" s="59"/>
      <c r="H560" s="66"/>
      <c r="I560" s="66"/>
      <c r="J560" s="66"/>
      <c r="K560" s="66"/>
      <c r="L560" s="67"/>
      <c r="M560" s="67"/>
      <c r="N560" s="67"/>
    </row>
    <row r="561" spans="1:14">
      <c r="A561" s="63" t="s">
        <v>363</v>
      </c>
      <c r="B561" s="43"/>
      <c r="C561" s="43"/>
      <c r="D561" s="43"/>
      <c r="E561" s="43"/>
      <c r="F561" s="76"/>
      <c r="G561" s="59" t="s">
        <v>56</v>
      </c>
      <c r="H561" s="66" t="s">
        <v>471</v>
      </c>
      <c r="I561" s="66" t="s">
        <v>114</v>
      </c>
      <c r="J561" s="66" t="s">
        <v>474</v>
      </c>
      <c r="K561" s="66" t="s">
        <v>365</v>
      </c>
      <c r="L561" s="67">
        <f>L563</f>
        <v>2270.5</v>
      </c>
      <c r="M561" s="67">
        <f>M563</f>
        <v>2270.1</v>
      </c>
      <c r="N561" s="61">
        <f t="shared" si="64"/>
        <v>99.982382735080378</v>
      </c>
    </row>
    <row r="562" spans="1:14">
      <c r="A562" s="96" t="s">
        <v>418</v>
      </c>
      <c r="B562" s="43"/>
      <c r="C562" s="43"/>
      <c r="D562" s="43"/>
      <c r="E562" s="43"/>
      <c r="F562" s="76"/>
      <c r="G562" s="59"/>
      <c r="H562" s="66"/>
      <c r="I562" s="66"/>
      <c r="J562" s="66"/>
      <c r="K562" s="66"/>
      <c r="L562" s="67"/>
      <c r="M562" s="67"/>
      <c r="N562" s="67"/>
    </row>
    <row r="563" spans="1:14">
      <c r="A563" s="96" t="s">
        <v>367</v>
      </c>
      <c r="B563" s="43"/>
      <c r="C563" s="43"/>
      <c r="D563" s="43"/>
      <c r="E563" s="43"/>
      <c r="F563" s="76"/>
      <c r="G563" s="74" t="s">
        <v>56</v>
      </c>
      <c r="H563" s="69" t="s">
        <v>471</v>
      </c>
      <c r="I563" s="69" t="s">
        <v>114</v>
      </c>
      <c r="J563" s="69" t="s">
        <v>474</v>
      </c>
      <c r="K563" s="69" t="s">
        <v>368</v>
      </c>
      <c r="L563" s="70">
        <v>2270.5</v>
      </c>
      <c r="M563" s="70">
        <v>2270.1</v>
      </c>
      <c r="N563" s="70">
        <f t="shared" si="64"/>
        <v>99.982382735080378</v>
      </c>
    </row>
    <row r="564" spans="1:14">
      <c r="A564" s="96" t="s">
        <v>277</v>
      </c>
      <c r="B564" s="43"/>
      <c r="C564" s="43"/>
      <c r="D564" s="43"/>
      <c r="E564" s="43"/>
      <c r="F564" s="76"/>
      <c r="G564" s="106" t="s">
        <v>56</v>
      </c>
      <c r="H564" s="69" t="s">
        <v>471</v>
      </c>
      <c r="I564" s="69" t="s">
        <v>114</v>
      </c>
      <c r="J564" s="69" t="s">
        <v>474</v>
      </c>
      <c r="K564" s="87" t="s">
        <v>369</v>
      </c>
      <c r="L564" s="67"/>
      <c r="M564" s="67"/>
      <c r="N564" s="67"/>
    </row>
    <row r="565" spans="1:14">
      <c r="A565" s="93" t="s">
        <v>475</v>
      </c>
      <c r="B565" s="43"/>
      <c r="C565" s="43"/>
      <c r="D565" s="43"/>
      <c r="E565" s="43"/>
      <c r="F565" s="76"/>
      <c r="G565" s="106"/>
      <c r="H565" s="69"/>
      <c r="I565" s="69"/>
      <c r="J565" s="69"/>
      <c r="K565" s="87"/>
      <c r="L565" s="70"/>
      <c r="M565" s="70"/>
      <c r="N565" s="70"/>
    </row>
    <row r="566" spans="1:14">
      <c r="A566" s="93" t="s">
        <v>476</v>
      </c>
      <c r="B566" s="43"/>
      <c r="C566" s="43"/>
      <c r="D566" s="43"/>
      <c r="E566" s="43"/>
      <c r="F566" s="76"/>
      <c r="G566" s="65" t="s">
        <v>56</v>
      </c>
      <c r="H566" s="66" t="s">
        <v>471</v>
      </c>
      <c r="I566" s="66" t="s">
        <v>114</v>
      </c>
      <c r="J566" s="66" t="s">
        <v>58</v>
      </c>
      <c r="K566" s="66" t="s">
        <v>364</v>
      </c>
      <c r="L566" s="67">
        <f>L569</f>
        <v>248</v>
      </c>
      <c r="M566" s="67">
        <f>M569</f>
        <v>248</v>
      </c>
      <c r="N566" s="61">
        <f t="shared" ref="N566:N575" si="66">M566/L566*100</f>
        <v>100</v>
      </c>
    </row>
    <row r="567" spans="1:14">
      <c r="A567" s="63" t="s">
        <v>362</v>
      </c>
      <c r="B567" s="43"/>
      <c r="C567" s="43"/>
      <c r="D567" s="43"/>
      <c r="E567" s="43"/>
      <c r="F567" s="76"/>
      <c r="G567" s="65"/>
      <c r="H567" s="66"/>
      <c r="I567" s="66"/>
      <c r="J567" s="66"/>
      <c r="K567" s="66"/>
      <c r="L567" s="67"/>
      <c r="M567" s="67"/>
      <c r="N567" s="67"/>
    </row>
    <row r="568" spans="1:14">
      <c r="A568" s="63" t="s">
        <v>363</v>
      </c>
      <c r="B568" s="43"/>
      <c r="C568" s="43"/>
      <c r="D568" s="43"/>
      <c r="E568" s="43"/>
      <c r="F568" s="76"/>
      <c r="G568" s="65" t="s">
        <v>56</v>
      </c>
      <c r="H568" s="66" t="s">
        <v>471</v>
      </c>
      <c r="I568" s="66" t="s">
        <v>114</v>
      </c>
      <c r="J568" s="66" t="s">
        <v>58</v>
      </c>
      <c r="K568" s="66" t="s">
        <v>365</v>
      </c>
      <c r="L568" s="67">
        <f>L569</f>
        <v>248</v>
      </c>
      <c r="M568" s="67">
        <f>M569</f>
        <v>248</v>
      </c>
      <c r="N568" s="61">
        <f t="shared" si="66"/>
        <v>100</v>
      </c>
    </row>
    <row r="569" spans="1:14">
      <c r="A569" s="96" t="s">
        <v>277</v>
      </c>
      <c r="B569" s="43"/>
      <c r="C569" s="43"/>
      <c r="D569" s="43"/>
      <c r="E569" s="43"/>
      <c r="F569" s="76"/>
      <c r="G569" s="106" t="s">
        <v>56</v>
      </c>
      <c r="H569" s="69" t="s">
        <v>471</v>
      </c>
      <c r="I569" s="69" t="s">
        <v>114</v>
      </c>
      <c r="J569" s="69" t="s">
        <v>58</v>
      </c>
      <c r="K569" s="69" t="s">
        <v>369</v>
      </c>
      <c r="L569" s="70">
        <v>248</v>
      </c>
      <c r="M569" s="70">
        <v>248</v>
      </c>
      <c r="N569" s="70">
        <f t="shared" si="66"/>
        <v>100</v>
      </c>
    </row>
    <row r="570" spans="1:14">
      <c r="A570" s="63" t="s">
        <v>477</v>
      </c>
      <c r="B570" s="43"/>
      <c r="C570" s="43"/>
      <c r="D570" s="43"/>
      <c r="E570" s="43"/>
      <c r="F570" s="76"/>
      <c r="G570" s="65" t="s">
        <v>56</v>
      </c>
      <c r="H570" s="66" t="s">
        <v>471</v>
      </c>
      <c r="I570" s="66" t="s">
        <v>114</v>
      </c>
      <c r="J570" s="66"/>
      <c r="K570" s="66"/>
      <c r="L570" s="67">
        <f>L571</f>
        <v>798.9</v>
      </c>
      <c r="M570" s="67">
        <f>M571</f>
        <v>798.5</v>
      </c>
      <c r="N570" s="61">
        <f t="shared" si="66"/>
        <v>99.949931155338589</v>
      </c>
    </row>
    <row r="571" spans="1:14">
      <c r="A571" s="63" t="s">
        <v>416</v>
      </c>
      <c r="B571" s="43"/>
      <c r="C571" s="43"/>
      <c r="D571" s="43"/>
      <c r="E571" s="43"/>
      <c r="F571" s="76"/>
      <c r="G571" s="65" t="s">
        <v>56</v>
      </c>
      <c r="H571" s="66" t="s">
        <v>471</v>
      </c>
      <c r="I571" s="66" t="s">
        <v>114</v>
      </c>
      <c r="J571" s="66" t="s">
        <v>478</v>
      </c>
      <c r="K571" s="66" t="s">
        <v>364</v>
      </c>
      <c r="L571" s="67">
        <f>L573</f>
        <v>798.9</v>
      </c>
      <c r="M571" s="67">
        <f>M573</f>
        <v>798.5</v>
      </c>
      <c r="N571" s="61">
        <f t="shared" si="66"/>
        <v>99.949931155338589</v>
      </c>
    </row>
    <row r="572" spans="1:14">
      <c r="A572" s="63" t="s">
        <v>362</v>
      </c>
      <c r="B572" s="43"/>
      <c r="C572" s="43"/>
      <c r="D572" s="43"/>
      <c r="E572" s="43"/>
      <c r="F572" s="76"/>
      <c r="G572" s="65"/>
      <c r="H572" s="66"/>
      <c r="I572" s="66"/>
      <c r="J572" s="66"/>
      <c r="K572" s="66"/>
      <c r="L572" s="67"/>
      <c r="M572" s="67"/>
      <c r="N572" s="67"/>
    </row>
    <row r="573" spans="1:14">
      <c r="A573" s="63" t="s">
        <v>363</v>
      </c>
      <c r="B573" s="43"/>
      <c r="C573" s="43"/>
      <c r="D573" s="43"/>
      <c r="E573" s="43"/>
      <c r="F573" s="76"/>
      <c r="G573" s="65" t="s">
        <v>56</v>
      </c>
      <c r="H573" s="66" t="s">
        <v>471</v>
      </c>
      <c r="I573" s="66" t="s">
        <v>114</v>
      </c>
      <c r="J573" s="66" t="s">
        <v>478</v>
      </c>
      <c r="K573" s="66" t="s">
        <v>365</v>
      </c>
      <c r="L573" s="67">
        <f>L575</f>
        <v>798.9</v>
      </c>
      <c r="M573" s="67">
        <f>M575</f>
        <v>798.5</v>
      </c>
      <c r="N573" s="61">
        <f t="shared" si="66"/>
        <v>99.949931155338589</v>
      </c>
    </row>
    <row r="574" spans="1:14">
      <c r="A574" s="96" t="s">
        <v>418</v>
      </c>
      <c r="B574" s="43"/>
      <c r="C574" s="43"/>
      <c r="D574" s="43"/>
      <c r="E574" s="43"/>
      <c r="F574" s="76"/>
      <c r="G574" s="65"/>
      <c r="H574" s="66"/>
      <c r="I574" s="66"/>
      <c r="J574" s="66"/>
      <c r="K574" s="66"/>
      <c r="L574" s="67"/>
      <c r="M574" s="67"/>
      <c r="N574" s="67"/>
    </row>
    <row r="575" spans="1:14">
      <c r="A575" s="96" t="s">
        <v>367</v>
      </c>
      <c r="B575" s="43"/>
      <c r="C575" s="43"/>
      <c r="D575" s="43"/>
      <c r="E575" s="43"/>
      <c r="F575" s="76"/>
      <c r="G575" s="74" t="s">
        <v>56</v>
      </c>
      <c r="H575" s="69" t="s">
        <v>471</v>
      </c>
      <c r="I575" s="69" t="s">
        <v>114</v>
      </c>
      <c r="J575" s="69" t="s">
        <v>478</v>
      </c>
      <c r="K575" s="69" t="s">
        <v>368</v>
      </c>
      <c r="L575" s="70">
        <v>798.9</v>
      </c>
      <c r="M575" s="70">
        <v>798.5</v>
      </c>
      <c r="N575" s="70">
        <f t="shared" si="66"/>
        <v>99.949931155338589</v>
      </c>
    </row>
    <row r="576" spans="1:14">
      <c r="A576" s="96" t="s">
        <v>277</v>
      </c>
      <c r="B576" s="43"/>
      <c r="C576" s="43"/>
      <c r="D576" s="43"/>
      <c r="E576" s="43"/>
      <c r="F576" s="76"/>
      <c r="G576" s="106" t="s">
        <v>56</v>
      </c>
      <c r="H576" s="69" t="s">
        <v>471</v>
      </c>
      <c r="I576" s="69" t="s">
        <v>114</v>
      </c>
      <c r="J576" s="69" t="s">
        <v>478</v>
      </c>
      <c r="K576" s="87" t="s">
        <v>369</v>
      </c>
      <c r="L576" s="67"/>
      <c r="M576" s="67"/>
      <c r="N576" s="67"/>
    </row>
    <row r="577" spans="1:14">
      <c r="A577" s="63" t="s">
        <v>479</v>
      </c>
      <c r="B577" s="64"/>
      <c r="C577" s="64"/>
      <c r="D577" s="64"/>
      <c r="E577" s="64"/>
      <c r="F577" s="65"/>
      <c r="G577" s="59" t="s">
        <v>56</v>
      </c>
      <c r="H577" s="66" t="s">
        <v>471</v>
      </c>
      <c r="I577" s="66" t="s">
        <v>114</v>
      </c>
      <c r="J577" s="66"/>
      <c r="K577" s="66"/>
      <c r="L577" s="67">
        <f>L578+L592+L585</f>
        <v>4275.1000000000004</v>
      </c>
      <c r="M577" s="67">
        <f>M578+M592+M585</f>
        <v>4273.6000000000004</v>
      </c>
      <c r="N577" s="67"/>
    </row>
    <row r="578" spans="1:14">
      <c r="A578" s="63" t="s">
        <v>416</v>
      </c>
      <c r="B578" s="64"/>
      <c r="C578" s="64"/>
      <c r="D578" s="64"/>
      <c r="E578" s="64"/>
      <c r="F578" s="65"/>
      <c r="G578" s="59" t="s">
        <v>56</v>
      </c>
      <c r="H578" s="66" t="s">
        <v>471</v>
      </c>
      <c r="I578" s="66" t="s">
        <v>114</v>
      </c>
      <c r="J578" s="66" t="s">
        <v>480</v>
      </c>
      <c r="K578" s="66" t="s">
        <v>364</v>
      </c>
      <c r="L578" s="67">
        <f>L580</f>
        <v>3225.1</v>
      </c>
      <c r="M578" s="67">
        <f>M580</f>
        <v>3223.6</v>
      </c>
      <c r="N578" s="61">
        <f t="shared" ref="N578:N580" si="67">M578/L578*100</f>
        <v>99.953489814269318</v>
      </c>
    </row>
    <row r="579" spans="1:14">
      <c r="A579" s="63" t="s">
        <v>362</v>
      </c>
      <c r="B579" s="64"/>
      <c r="C579" s="64"/>
      <c r="D579" s="64"/>
      <c r="E579" s="64"/>
      <c r="F579" s="65"/>
      <c r="G579" s="59"/>
      <c r="H579" s="66"/>
      <c r="I579" s="66"/>
      <c r="J579" s="66"/>
      <c r="K579" s="66"/>
      <c r="L579" s="67"/>
      <c r="M579" s="67"/>
      <c r="N579" s="67"/>
    </row>
    <row r="580" spans="1:14">
      <c r="A580" s="63" t="s">
        <v>363</v>
      </c>
      <c r="B580" s="64"/>
      <c r="C580" s="64"/>
      <c r="D580" s="64"/>
      <c r="E580" s="64"/>
      <c r="F580" s="65"/>
      <c r="G580" s="59" t="s">
        <v>56</v>
      </c>
      <c r="H580" s="66" t="s">
        <v>471</v>
      </c>
      <c r="I580" s="66" t="s">
        <v>114</v>
      </c>
      <c r="J580" s="66" t="s">
        <v>480</v>
      </c>
      <c r="K580" s="66" t="s">
        <v>365</v>
      </c>
      <c r="L580" s="67">
        <f>L582</f>
        <v>3225.1</v>
      </c>
      <c r="M580" s="67">
        <f>M582</f>
        <v>3223.6</v>
      </c>
      <c r="N580" s="61">
        <f t="shared" si="67"/>
        <v>99.953489814269318</v>
      </c>
    </row>
    <row r="581" spans="1:14">
      <c r="A581" s="96" t="s">
        <v>418</v>
      </c>
      <c r="B581" s="64"/>
      <c r="C581" s="64"/>
      <c r="D581" s="64"/>
      <c r="E581" s="64"/>
      <c r="F581" s="65"/>
      <c r="G581" s="59"/>
      <c r="H581" s="66"/>
      <c r="I581" s="66"/>
      <c r="J581" s="66"/>
      <c r="K581" s="66"/>
      <c r="L581" s="67"/>
      <c r="M581" s="67"/>
      <c r="N581" s="67"/>
    </row>
    <row r="582" spans="1:14">
      <c r="A582" s="96" t="s">
        <v>367</v>
      </c>
      <c r="B582" s="64"/>
      <c r="C582" s="64"/>
      <c r="D582" s="64"/>
      <c r="E582" s="64"/>
      <c r="F582" s="65"/>
      <c r="G582" s="74" t="s">
        <v>56</v>
      </c>
      <c r="H582" s="69" t="s">
        <v>471</v>
      </c>
      <c r="I582" s="69" t="s">
        <v>114</v>
      </c>
      <c r="J582" s="69" t="s">
        <v>480</v>
      </c>
      <c r="K582" s="69" t="s">
        <v>368</v>
      </c>
      <c r="L582" s="70">
        <v>3225.1</v>
      </c>
      <c r="M582" s="70">
        <v>3223.6</v>
      </c>
      <c r="N582" s="70">
        <f t="shared" ref="N582" si="68">M582/L582*100</f>
        <v>99.953489814269318</v>
      </c>
    </row>
    <row r="583" spans="1:14">
      <c r="A583" s="96" t="s">
        <v>277</v>
      </c>
      <c r="B583" s="43"/>
      <c r="C583" s="43"/>
      <c r="D583" s="43"/>
      <c r="E583" s="43"/>
      <c r="F583" s="76"/>
      <c r="G583" s="106" t="s">
        <v>56</v>
      </c>
      <c r="H583" s="69" t="s">
        <v>471</v>
      </c>
      <c r="I583" s="69" t="s">
        <v>114</v>
      </c>
      <c r="J583" s="69" t="s">
        <v>480</v>
      </c>
      <c r="K583" s="87" t="s">
        <v>369</v>
      </c>
      <c r="L583" s="67"/>
      <c r="M583" s="67"/>
      <c r="N583" s="67"/>
    </row>
    <row r="584" spans="1:14">
      <c r="A584" s="63" t="s">
        <v>481</v>
      </c>
      <c r="B584" s="43"/>
      <c r="C584" s="43"/>
      <c r="D584" s="43"/>
      <c r="E584" s="43"/>
      <c r="F584" s="76"/>
      <c r="G584" s="106"/>
      <c r="H584" s="69"/>
      <c r="I584" s="69"/>
      <c r="J584" s="69"/>
      <c r="K584" s="87"/>
      <c r="L584" s="67"/>
      <c r="M584" s="67"/>
      <c r="N584" s="67"/>
    </row>
    <row r="585" spans="1:14">
      <c r="A585" s="63" t="s">
        <v>482</v>
      </c>
      <c r="B585" s="43"/>
      <c r="C585" s="43"/>
      <c r="D585" s="43"/>
      <c r="E585" s="43"/>
      <c r="F585" s="76"/>
      <c r="G585" s="65" t="s">
        <v>56</v>
      </c>
      <c r="H585" s="66" t="s">
        <v>471</v>
      </c>
      <c r="I585" s="66" t="s">
        <v>114</v>
      </c>
      <c r="J585" s="66" t="s">
        <v>483</v>
      </c>
      <c r="K585" s="66" t="s">
        <v>364</v>
      </c>
      <c r="L585" s="67">
        <f>L586</f>
        <v>500</v>
      </c>
      <c r="M585" s="67">
        <f>M586</f>
        <v>500</v>
      </c>
      <c r="N585" s="61">
        <f t="shared" ref="N585:N586" si="69">M585/L585*100</f>
        <v>100</v>
      </c>
    </row>
    <row r="586" spans="1:14">
      <c r="A586" s="93" t="s">
        <v>275</v>
      </c>
      <c r="B586" s="43"/>
      <c r="C586" s="43"/>
      <c r="D586" s="43"/>
      <c r="E586" s="43"/>
      <c r="F586" s="76"/>
      <c r="G586" s="65" t="s">
        <v>56</v>
      </c>
      <c r="H586" s="66" t="s">
        <v>471</v>
      </c>
      <c r="I586" s="66" t="s">
        <v>114</v>
      </c>
      <c r="J586" s="66" t="s">
        <v>483</v>
      </c>
      <c r="K586" s="66" t="s">
        <v>365</v>
      </c>
      <c r="L586" s="67">
        <v>500</v>
      </c>
      <c r="M586" s="67">
        <v>500</v>
      </c>
      <c r="N586" s="61">
        <f t="shared" si="69"/>
        <v>100</v>
      </c>
    </row>
    <row r="587" spans="1:14">
      <c r="A587" s="96" t="s">
        <v>418</v>
      </c>
      <c r="B587" s="43"/>
      <c r="C587" s="43"/>
      <c r="D587" s="43"/>
      <c r="E587" s="43"/>
      <c r="F587" s="76"/>
      <c r="G587" s="106"/>
      <c r="H587" s="69"/>
      <c r="I587" s="69"/>
      <c r="J587" s="69"/>
      <c r="K587" s="69"/>
      <c r="L587" s="70"/>
      <c r="M587" s="70"/>
      <c r="N587" s="70"/>
    </row>
    <row r="588" spans="1:14">
      <c r="A588" s="96" t="s">
        <v>367</v>
      </c>
      <c r="B588" s="43"/>
      <c r="C588" s="43"/>
      <c r="D588" s="43"/>
      <c r="E588" s="43"/>
      <c r="F588" s="76"/>
      <c r="G588" s="106" t="s">
        <v>56</v>
      </c>
      <c r="H588" s="69" t="s">
        <v>471</v>
      </c>
      <c r="I588" s="69" t="s">
        <v>114</v>
      </c>
      <c r="J588" s="69" t="s">
        <v>483</v>
      </c>
      <c r="K588" s="69" t="s">
        <v>368</v>
      </c>
      <c r="L588" s="70"/>
      <c r="M588" s="70"/>
      <c r="N588" s="70"/>
    </row>
    <row r="589" spans="1:14">
      <c r="A589" s="96" t="s">
        <v>277</v>
      </c>
      <c r="B589" s="43"/>
      <c r="C589" s="43"/>
      <c r="D589" s="43"/>
      <c r="E589" s="43"/>
      <c r="F589" s="76"/>
      <c r="G589" s="106" t="s">
        <v>56</v>
      </c>
      <c r="H589" s="69" t="s">
        <v>471</v>
      </c>
      <c r="I589" s="69" t="s">
        <v>114</v>
      </c>
      <c r="J589" s="69" t="s">
        <v>483</v>
      </c>
      <c r="K589" s="69" t="s">
        <v>369</v>
      </c>
      <c r="L589" s="70">
        <v>500</v>
      </c>
      <c r="M589" s="70">
        <v>500</v>
      </c>
      <c r="N589" s="70">
        <f t="shared" ref="N589" si="70">M589/L589*100</f>
        <v>100</v>
      </c>
    </row>
    <row r="590" spans="1:14">
      <c r="A590" s="63" t="s">
        <v>484</v>
      </c>
      <c r="B590" s="64"/>
      <c r="C590" s="64"/>
      <c r="D590" s="64"/>
      <c r="E590" s="64"/>
      <c r="F590" s="65"/>
      <c r="G590" s="59"/>
      <c r="H590" s="66"/>
      <c r="I590" s="66"/>
      <c r="J590" s="66"/>
      <c r="K590" s="66"/>
      <c r="L590" s="67"/>
      <c r="M590" s="67"/>
      <c r="N590" s="67"/>
    </row>
    <row r="591" spans="1:14">
      <c r="A591" s="63" t="s">
        <v>485</v>
      </c>
      <c r="B591" s="64"/>
      <c r="C591" s="64"/>
      <c r="D591" s="64"/>
      <c r="E591" s="64"/>
      <c r="F591" s="65"/>
      <c r="G591" s="59"/>
      <c r="H591" s="66"/>
      <c r="I591" s="66"/>
      <c r="J591" s="66"/>
      <c r="K591" s="66"/>
      <c r="L591" s="67"/>
      <c r="M591" s="67"/>
      <c r="N591" s="67"/>
    </row>
    <row r="592" spans="1:14">
      <c r="A592" s="63" t="s">
        <v>486</v>
      </c>
      <c r="B592" s="64"/>
      <c r="C592" s="64"/>
      <c r="D592" s="64"/>
      <c r="E592" s="64"/>
      <c r="F592" s="65"/>
      <c r="G592" s="59" t="s">
        <v>56</v>
      </c>
      <c r="H592" s="66" t="s">
        <v>471</v>
      </c>
      <c r="I592" s="66" t="s">
        <v>114</v>
      </c>
      <c r="J592" s="66" t="s">
        <v>487</v>
      </c>
      <c r="K592" s="66" t="s">
        <v>364</v>
      </c>
      <c r="L592" s="67">
        <f>L594</f>
        <v>550</v>
      </c>
      <c r="M592" s="67">
        <f>M594</f>
        <v>550</v>
      </c>
      <c r="N592" s="61">
        <f t="shared" ref="N592:N595" si="71">M592/L592*100</f>
        <v>100</v>
      </c>
    </row>
    <row r="593" spans="1:14">
      <c r="A593" s="93" t="s">
        <v>275</v>
      </c>
      <c r="B593" s="64"/>
      <c r="C593" s="64"/>
      <c r="D593" s="64"/>
      <c r="E593" s="64"/>
      <c r="F593" s="65"/>
      <c r="G593" s="65" t="s">
        <v>56</v>
      </c>
      <c r="H593" s="66" t="s">
        <v>471</v>
      </c>
      <c r="I593" s="66" t="s">
        <v>114</v>
      </c>
      <c r="J593" s="66" t="s">
        <v>487</v>
      </c>
      <c r="K593" s="66" t="s">
        <v>365</v>
      </c>
      <c r="L593" s="67">
        <f>L594</f>
        <v>550</v>
      </c>
      <c r="M593" s="67">
        <f>M594</f>
        <v>550</v>
      </c>
      <c r="N593" s="61">
        <f t="shared" si="71"/>
        <v>100</v>
      </c>
    </row>
    <row r="594" spans="1:14">
      <c r="A594" s="96" t="s">
        <v>277</v>
      </c>
      <c r="B594" s="43"/>
      <c r="C594" s="43"/>
      <c r="D594" s="43"/>
      <c r="E594" s="43"/>
      <c r="F594" s="76"/>
      <c r="G594" s="106" t="s">
        <v>56</v>
      </c>
      <c r="H594" s="69" t="s">
        <v>471</v>
      </c>
      <c r="I594" s="69" t="s">
        <v>114</v>
      </c>
      <c r="J594" s="69" t="s">
        <v>487</v>
      </c>
      <c r="K594" s="87" t="s">
        <v>369</v>
      </c>
      <c r="L594" s="70">
        <f>500+50</f>
        <v>550</v>
      </c>
      <c r="M594" s="70">
        <f>500+50</f>
        <v>550</v>
      </c>
      <c r="N594" s="70">
        <f t="shared" si="71"/>
        <v>100</v>
      </c>
    </row>
    <row r="595" spans="1:14">
      <c r="A595" s="103" t="s">
        <v>488</v>
      </c>
      <c r="B595" s="64"/>
      <c r="C595" s="64"/>
      <c r="D595" s="64"/>
      <c r="E595" s="64"/>
      <c r="F595" s="65"/>
      <c r="G595" s="59" t="s">
        <v>56</v>
      </c>
      <c r="H595" s="66" t="s">
        <v>471</v>
      </c>
      <c r="I595" s="66" t="s">
        <v>132</v>
      </c>
      <c r="J595" s="66"/>
      <c r="K595" s="66"/>
      <c r="L595" s="67">
        <f>L598+L607</f>
        <v>5605.1</v>
      </c>
      <c r="M595" s="98">
        <f>M598+M607</f>
        <v>5604.1</v>
      </c>
      <c r="N595" s="61">
        <f t="shared" si="71"/>
        <v>99.982159105100706</v>
      </c>
    </row>
    <row r="596" spans="1:14">
      <c r="A596" s="63" t="s">
        <v>118</v>
      </c>
      <c r="B596" s="64"/>
      <c r="C596" s="64"/>
      <c r="D596" s="64"/>
      <c r="E596" s="64"/>
      <c r="F596" s="65"/>
      <c r="G596" s="59"/>
      <c r="H596" s="72"/>
      <c r="I596" s="72"/>
      <c r="J596" s="72"/>
      <c r="K596" s="72"/>
      <c r="L596" s="73"/>
      <c r="M596" s="73"/>
      <c r="N596" s="73"/>
    </row>
    <row r="597" spans="1:14">
      <c r="A597" s="63" t="s">
        <v>133</v>
      </c>
      <c r="B597" s="64"/>
      <c r="C597" s="64"/>
      <c r="D597" s="64"/>
      <c r="E597" s="64"/>
      <c r="F597" s="65"/>
      <c r="G597" s="59"/>
      <c r="H597" s="66"/>
      <c r="I597" s="66"/>
      <c r="J597" s="66"/>
      <c r="K597" s="66"/>
      <c r="L597" s="67"/>
      <c r="M597" s="67"/>
      <c r="N597" s="67"/>
    </row>
    <row r="598" spans="1:14">
      <c r="A598" s="63" t="s">
        <v>134</v>
      </c>
      <c r="B598" s="64"/>
      <c r="C598" s="64"/>
      <c r="D598" s="64"/>
      <c r="E598" s="64"/>
      <c r="F598" s="65"/>
      <c r="G598" s="59" t="s">
        <v>56</v>
      </c>
      <c r="H598" s="66" t="s">
        <v>471</v>
      </c>
      <c r="I598" s="66" t="s">
        <v>132</v>
      </c>
      <c r="J598" s="66" t="s">
        <v>119</v>
      </c>
      <c r="K598" s="66"/>
      <c r="L598" s="67">
        <f>L599</f>
        <v>727.1</v>
      </c>
      <c r="M598" s="67">
        <f>M599</f>
        <v>726.6</v>
      </c>
      <c r="N598" s="61">
        <f t="shared" ref="N598:N603" si="72">M598/L598*100</f>
        <v>99.931233667996139</v>
      </c>
    </row>
    <row r="599" spans="1:14">
      <c r="A599" s="63" t="s">
        <v>135</v>
      </c>
      <c r="B599" s="64"/>
      <c r="C599" s="64"/>
      <c r="D599" s="64"/>
      <c r="E599" s="64"/>
      <c r="F599" s="65"/>
      <c r="G599" s="59" t="s">
        <v>56</v>
      </c>
      <c r="H599" s="66" t="s">
        <v>471</v>
      </c>
      <c r="I599" s="66" t="s">
        <v>132</v>
      </c>
      <c r="J599" s="66" t="s">
        <v>136</v>
      </c>
      <c r="K599" s="66"/>
      <c r="L599" s="67">
        <f>L601</f>
        <v>727.1</v>
      </c>
      <c r="M599" s="67">
        <f>M601</f>
        <v>726.6</v>
      </c>
      <c r="N599" s="61">
        <f t="shared" si="72"/>
        <v>99.931233667996139</v>
      </c>
    </row>
    <row r="600" spans="1:14">
      <c r="A600" s="63" t="s">
        <v>122</v>
      </c>
      <c r="B600" s="64"/>
      <c r="C600" s="64"/>
      <c r="D600" s="64"/>
      <c r="E600" s="64"/>
      <c r="F600" s="65"/>
      <c r="G600" s="59"/>
      <c r="H600" s="66"/>
      <c r="I600" s="66"/>
      <c r="J600" s="66"/>
      <c r="K600" s="66"/>
      <c r="L600" s="67"/>
      <c r="M600" s="67"/>
      <c r="N600" s="67"/>
    </row>
    <row r="601" spans="1:14">
      <c r="A601" s="63" t="s">
        <v>123</v>
      </c>
      <c r="B601" s="64"/>
      <c r="C601" s="64"/>
      <c r="D601" s="64"/>
      <c r="E601" s="64"/>
      <c r="F601" s="65"/>
      <c r="G601" s="59" t="s">
        <v>56</v>
      </c>
      <c r="H601" s="66" t="s">
        <v>471</v>
      </c>
      <c r="I601" s="66" t="s">
        <v>132</v>
      </c>
      <c r="J601" s="66" t="s">
        <v>136</v>
      </c>
      <c r="K601" s="66" t="s">
        <v>124</v>
      </c>
      <c r="L601" s="67">
        <f>L602</f>
        <v>727.1</v>
      </c>
      <c r="M601" s="67">
        <f>M602</f>
        <v>726.6</v>
      </c>
      <c r="N601" s="61">
        <f t="shared" si="72"/>
        <v>99.931233667996139</v>
      </c>
    </row>
    <row r="602" spans="1:14">
      <c r="A602" s="63" t="s">
        <v>125</v>
      </c>
      <c r="B602" s="64"/>
      <c r="C602" s="64"/>
      <c r="D602" s="64"/>
      <c r="E602" s="64"/>
      <c r="F602" s="65"/>
      <c r="G602" s="59" t="s">
        <v>56</v>
      </c>
      <c r="H602" s="66" t="s">
        <v>471</v>
      </c>
      <c r="I602" s="66" t="s">
        <v>132</v>
      </c>
      <c r="J602" s="66" t="s">
        <v>136</v>
      </c>
      <c r="K602" s="66" t="s">
        <v>126</v>
      </c>
      <c r="L602" s="67">
        <f>L603</f>
        <v>727.1</v>
      </c>
      <c r="M602" s="67">
        <f>M603</f>
        <v>726.6</v>
      </c>
      <c r="N602" s="61">
        <f t="shared" si="72"/>
        <v>99.931233667996139</v>
      </c>
    </row>
    <row r="603" spans="1:14">
      <c r="A603" s="68" t="s">
        <v>127</v>
      </c>
      <c r="B603" s="64"/>
      <c r="C603" s="64"/>
      <c r="D603" s="64"/>
      <c r="E603" s="64"/>
      <c r="F603" s="65"/>
      <c r="G603" s="74" t="s">
        <v>56</v>
      </c>
      <c r="H603" s="75" t="s">
        <v>471</v>
      </c>
      <c r="I603" s="75" t="s">
        <v>132</v>
      </c>
      <c r="J603" s="75" t="s">
        <v>136</v>
      </c>
      <c r="K603" s="75" t="s">
        <v>128</v>
      </c>
      <c r="L603" s="70">
        <v>727.1</v>
      </c>
      <c r="M603" s="70">
        <v>726.6</v>
      </c>
      <c r="N603" s="70">
        <f t="shared" si="72"/>
        <v>99.931233667996139</v>
      </c>
    </row>
    <row r="604" spans="1:14">
      <c r="A604" s="103" t="s">
        <v>456</v>
      </c>
      <c r="B604" s="43"/>
      <c r="C604" s="43"/>
      <c r="D604" s="43"/>
      <c r="E604" s="43"/>
      <c r="F604" s="76"/>
      <c r="G604" s="74"/>
      <c r="H604" s="66"/>
      <c r="I604" s="66"/>
      <c r="J604" s="66"/>
      <c r="K604" s="66"/>
      <c r="L604" s="67"/>
      <c r="M604" s="67"/>
      <c r="N604" s="67"/>
    </row>
    <row r="605" spans="1:14">
      <c r="A605" s="103" t="s">
        <v>457</v>
      </c>
      <c r="B605" s="43"/>
      <c r="C605" s="43"/>
      <c r="D605" s="43"/>
      <c r="E605" s="43"/>
      <c r="F605" s="76"/>
      <c r="G605" s="74"/>
      <c r="H605" s="66"/>
      <c r="I605" s="66"/>
      <c r="J605" s="66"/>
      <c r="K605" s="66"/>
      <c r="L605" s="67"/>
      <c r="M605" s="67"/>
      <c r="N605" s="67"/>
    </row>
    <row r="606" spans="1:14">
      <c r="A606" s="103" t="s">
        <v>458</v>
      </c>
      <c r="B606" s="43"/>
      <c r="C606" s="43"/>
      <c r="D606" s="43"/>
      <c r="E606" s="43"/>
      <c r="F606" s="76"/>
      <c r="G606" s="74"/>
      <c r="H606" s="66"/>
      <c r="I606" s="66"/>
      <c r="J606" s="66"/>
      <c r="K606" s="66"/>
      <c r="L606" s="67"/>
      <c r="M606" s="67"/>
      <c r="N606" s="67"/>
    </row>
    <row r="607" spans="1:14">
      <c r="A607" s="63" t="s">
        <v>459</v>
      </c>
      <c r="B607" s="43"/>
      <c r="C607" s="43"/>
      <c r="D607" s="43"/>
      <c r="E607" s="43"/>
      <c r="F607" s="76"/>
      <c r="G607" s="59" t="s">
        <v>56</v>
      </c>
      <c r="H607" s="66" t="s">
        <v>471</v>
      </c>
      <c r="I607" s="66" t="s">
        <v>132</v>
      </c>
      <c r="J607" s="66"/>
      <c r="K607" s="66"/>
      <c r="L607" s="67">
        <f>L608</f>
        <v>4878</v>
      </c>
      <c r="M607" s="67">
        <f>M608</f>
        <v>4877.5</v>
      </c>
      <c r="N607" s="61">
        <f t="shared" ref="N607:N608" si="73">M607/L607*100</f>
        <v>99.989749897498967</v>
      </c>
    </row>
    <row r="608" spans="1:14">
      <c r="A608" s="63" t="s">
        <v>416</v>
      </c>
      <c r="B608" s="43"/>
      <c r="C608" s="43"/>
      <c r="D608" s="43"/>
      <c r="E608" s="43"/>
      <c r="F608" s="76"/>
      <c r="G608" s="59" t="s">
        <v>56</v>
      </c>
      <c r="H608" s="66" t="s">
        <v>471</v>
      </c>
      <c r="I608" s="66" t="s">
        <v>132</v>
      </c>
      <c r="J608" s="66" t="s">
        <v>460</v>
      </c>
      <c r="K608" s="66"/>
      <c r="L608" s="67">
        <f>L610+L614</f>
        <v>4878</v>
      </c>
      <c r="M608" s="67">
        <f>M610+M614</f>
        <v>4877.5</v>
      </c>
      <c r="N608" s="61">
        <f t="shared" si="73"/>
        <v>99.989749897498967</v>
      </c>
    </row>
    <row r="609" spans="1:14">
      <c r="A609" s="63" t="s">
        <v>122</v>
      </c>
      <c r="B609" s="43"/>
      <c r="C609" s="43"/>
      <c r="D609" s="43"/>
      <c r="E609" s="43"/>
      <c r="F609" s="76"/>
      <c r="G609" s="59"/>
      <c r="H609" s="66"/>
      <c r="I609" s="66"/>
      <c r="J609" s="66"/>
      <c r="K609" s="66"/>
      <c r="L609" s="67"/>
      <c r="M609" s="67"/>
      <c r="N609" s="98"/>
    </row>
    <row r="610" spans="1:14">
      <c r="A610" s="63" t="s">
        <v>123</v>
      </c>
      <c r="B610" s="43"/>
      <c r="C610" s="43"/>
      <c r="D610" s="43"/>
      <c r="E610" s="43"/>
      <c r="F610" s="76"/>
      <c r="G610" s="59" t="s">
        <v>56</v>
      </c>
      <c r="H610" s="66" t="s">
        <v>471</v>
      </c>
      <c r="I610" s="66" t="s">
        <v>132</v>
      </c>
      <c r="J610" s="66" t="s">
        <v>460</v>
      </c>
      <c r="K610" s="66" t="s">
        <v>124</v>
      </c>
      <c r="L610" s="67">
        <f>L611</f>
        <v>4494.7</v>
      </c>
      <c r="M610" s="67">
        <f>M611</f>
        <v>4494.6000000000004</v>
      </c>
      <c r="N610" s="61">
        <f t="shared" ref="N610:N623" si="74">M610/L610*100</f>
        <v>99.997775157407617</v>
      </c>
    </row>
    <row r="611" spans="1:14">
      <c r="A611" s="63" t="s">
        <v>461</v>
      </c>
      <c r="B611" s="43"/>
      <c r="C611" s="43"/>
      <c r="D611" s="43"/>
      <c r="E611" s="43"/>
      <c r="F611" s="76"/>
      <c r="G611" s="59" t="s">
        <v>56</v>
      </c>
      <c r="H611" s="66" t="s">
        <v>471</v>
      </c>
      <c r="I611" s="66" t="s">
        <v>132</v>
      </c>
      <c r="J611" s="66" t="s">
        <v>460</v>
      </c>
      <c r="K611" s="66" t="s">
        <v>462</v>
      </c>
      <c r="L611" s="67">
        <f>L612</f>
        <v>4494.7</v>
      </c>
      <c r="M611" s="67">
        <f>M612</f>
        <v>4494.6000000000004</v>
      </c>
      <c r="N611" s="61">
        <f t="shared" si="74"/>
        <v>99.997775157407617</v>
      </c>
    </row>
    <row r="612" spans="1:14">
      <c r="A612" s="68" t="s">
        <v>127</v>
      </c>
      <c r="B612" s="43"/>
      <c r="C612" s="43"/>
      <c r="D612" s="43"/>
      <c r="E612" s="43"/>
      <c r="F612" s="76"/>
      <c r="G612" s="74" t="s">
        <v>56</v>
      </c>
      <c r="H612" s="69" t="s">
        <v>471</v>
      </c>
      <c r="I612" s="69" t="s">
        <v>132</v>
      </c>
      <c r="J612" s="69" t="s">
        <v>460</v>
      </c>
      <c r="K612" s="97" t="s">
        <v>463</v>
      </c>
      <c r="L612" s="70">
        <v>4494.7</v>
      </c>
      <c r="M612" s="70">
        <v>4494.6000000000004</v>
      </c>
      <c r="N612" s="70">
        <f t="shared" si="74"/>
        <v>99.997775157407617</v>
      </c>
    </row>
    <row r="613" spans="1:14">
      <c r="A613" s="68" t="s">
        <v>137</v>
      </c>
      <c r="B613" s="43"/>
      <c r="C613" s="43"/>
      <c r="D613" s="43"/>
      <c r="E613" s="43"/>
      <c r="F613" s="76"/>
      <c r="G613" s="74" t="s">
        <v>56</v>
      </c>
      <c r="H613" s="69" t="s">
        <v>471</v>
      </c>
      <c r="I613" s="69" t="s">
        <v>132</v>
      </c>
      <c r="J613" s="69" t="s">
        <v>460</v>
      </c>
      <c r="K613" s="97" t="s">
        <v>464</v>
      </c>
      <c r="L613" s="67"/>
      <c r="M613" s="67"/>
      <c r="N613" s="67"/>
    </row>
    <row r="614" spans="1:14">
      <c r="A614" s="63" t="s">
        <v>489</v>
      </c>
      <c r="B614" s="43"/>
      <c r="C614" s="43"/>
      <c r="D614" s="43"/>
      <c r="E614" s="43"/>
      <c r="F614" s="76"/>
      <c r="G614" s="59" t="s">
        <v>56</v>
      </c>
      <c r="H614" s="66" t="s">
        <v>471</v>
      </c>
      <c r="I614" s="66" t="s">
        <v>132</v>
      </c>
      <c r="J614" s="66" t="s">
        <v>460</v>
      </c>
      <c r="K614" s="60" t="s">
        <v>140</v>
      </c>
      <c r="L614" s="67">
        <f>L615</f>
        <v>383.3</v>
      </c>
      <c r="M614" s="67">
        <f>M615</f>
        <v>382.9</v>
      </c>
      <c r="N614" s="61">
        <f t="shared" si="74"/>
        <v>99.895643099399948</v>
      </c>
    </row>
    <row r="615" spans="1:14">
      <c r="A615" s="63" t="s">
        <v>141</v>
      </c>
      <c r="B615" s="43"/>
      <c r="C615" s="43"/>
      <c r="D615" s="43"/>
      <c r="E615" s="43"/>
      <c r="F615" s="76"/>
      <c r="G615" s="59" t="s">
        <v>56</v>
      </c>
      <c r="H615" s="66" t="s">
        <v>471</v>
      </c>
      <c r="I615" s="66" t="s">
        <v>132</v>
      </c>
      <c r="J615" s="66" t="s">
        <v>460</v>
      </c>
      <c r="K615" s="60" t="s">
        <v>142</v>
      </c>
      <c r="L615" s="67">
        <f>L617</f>
        <v>383.3</v>
      </c>
      <c r="M615" s="67">
        <f>M617</f>
        <v>382.9</v>
      </c>
      <c r="N615" s="61">
        <f t="shared" si="74"/>
        <v>99.895643099399948</v>
      </c>
    </row>
    <row r="616" spans="1:14">
      <c r="A616" s="68" t="s">
        <v>143</v>
      </c>
      <c r="B616" s="43"/>
      <c r="C616" s="43"/>
      <c r="D616" s="43"/>
      <c r="E616" s="43"/>
      <c r="F616" s="76"/>
      <c r="G616" s="74" t="s">
        <v>56</v>
      </c>
      <c r="H616" s="69" t="s">
        <v>471</v>
      </c>
      <c r="I616" s="69" t="s">
        <v>132</v>
      </c>
      <c r="J616" s="69" t="s">
        <v>460</v>
      </c>
      <c r="K616" s="97" t="s">
        <v>144</v>
      </c>
      <c r="L616" s="67"/>
      <c r="M616" s="67"/>
      <c r="N616" s="67"/>
    </row>
    <row r="617" spans="1:14">
      <c r="A617" s="68" t="s">
        <v>147</v>
      </c>
      <c r="B617" s="43"/>
      <c r="C617" s="43"/>
      <c r="D617" s="43"/>
      <c r="E617" s="43"/>
      <c r="F617" s="76"/>
      <c r="G617" s="74" t="s">
        <v>56</v>
      </c>
      <c r="H617" s="69" t="s">
        <v>471</v>
      </c>
      <c r="I617" s="69" t="s">
        <v>132</v>
      </c>
      <c r="J617" s="69" t="s">
        <v>460</v>
      </c>
      <c r="K617" s="97" t="s">
        <v>148</v>
      </c>
      <c r="L617" s="70">
        <v>383.3</v>
      </c>
      <c r="M617" s="70">
        <v>382.9</v>
      </c>
      <c r="N617" s="70">
        <f t="shared" si="74"/>
        <v>99.895643099399948</v>
      </c>
    </row>
    <row r="618" spans="1:14">
      <c r="A618" s="63" t="s">
        <v>252</v>
      </c>
      <c r="B618" s="45"/>
      <c r="C618" s="45"/>
      <c r="D618" s="45"/>
      <c r="E618" s="45"/>
      <c r="F618" s="74"/>
      <c r="G618" s="59" t="s">
        <v>56</v>
      </c>
      <c r="H618" s="66" t="s">
        <v>150</v>
      </c>
      <c r="I618" s="66"/>
      <c r="J618" s="66"/>
      <c r="K618" s="66"/>
      <c r="L618" s="67">
        <f t="shared" ref="L618:M618" si="75">L619</f>
        <v>3862.7</v>
      </c>
      <c r="M618" s="67">
        <f t="shared" si="75"/>
        <v>3858.4</v>
      </c>
      <c r="N618" s="61">
        <f t="shared" si="74"/>
        <v>99.888678903357757</v>
      </c>
    </row>
    <row r="619" spans="1:14">
      <c r="A619" s="63" t="s">
        <v>267</v>
      </c>
      <c r="B619" s="105"/>
      <c r="C619" s="105"/>
      <c r="D619" s="105"/>
      <c r="E619" s="105"/>
      <c r="F619" s="106"/>
      <c r="G619" s="59" t="s">
        <v>56</v>
      </c>
      <c r="H619" s="66" t="s">
        <v>150</v>
      </c>
      <c r="I619" s="66" t="s">
        <v>117</v>
      </c>
      <c r="J619" s="66"/>
      <c r="K619" s="66"/>
      <c r="L619" s="67">
        <f>L620</f>
        <v>3862.7</v>
      </c>
      <c r="M619" s="67">
        <f>M620</f>
        <v>3858.4</v>
      </c>
      <c r="N619" s="61">
        <f t="shared" si="74"/>
        <v>99.888678903357757</v>
      </c>
    </row>
    <row r="620" spans="1:14">
      <c r="A620" s="63" t="s">
        <v>445</v>
      </c>
      <c r="B620" s="43"/>
      <c r="C620" s="43"/>
      <c r="D620" s="105"/>
      <c r="E620" s="105"/>
      <c r="F620" s="106"/>
      <c r="G620" s="59" t="s">
        <v>56</v>
      </c>
      <c r="H620" s="66" t="s">
        <v>150</v>
      </c>
      <c r="I620" s="66" t="s">
        <v>117</v>
      </c>
      <c r="J620" s="66"/>
      <c r="K620" s="66"/>
      <c r="L620" s="67">
        <f>L621</f>
        <v>3862.7</v>
      </c>
      <c r="M620" s="67">
        <f>M621</f>
        <v>3858.4</v>
      </c>
      <c r="N620" s="61">
        <f t="shared" si="74"/>
        <v>99.888678903357757</v>
      </c>
    </row>
    <row r="621" spans="1:14">
      <c r="A621" s="63" t="s">
        <v>416</v>
      </c>
      <c r="B621" s="43"/>
      <c r="C621" s="43"/>
      <c r="D621" s="105"/>
      <c r="E621" s="105"/>
      <c r="F621" s="106"/>
      <c r="G621" s="59" t="s">
        <v>56</v>
      </c>
      <c r="H621" s="66" t="s">
        <v>150</v>
      </c>
      <c r="I621" s="66" t="s">
        <v>117</v>
      </c>
      <c r="J621" s="66" t="s">
        <v>446</v>
      </c>
      <c r="K621" s="66" t="s">
        <v>364</v>
      </c>
      <c r="L621" s="67">
        <f>L623</f>
        <v>3862.7</v>
      </c>
      <c r="M621" s="67">
        <f>M623</f>
        <v>3858.4</v>
      </c>
      <c r="N621" s="61">
        <f t="shared" si="74"/>
        <v>99.888678903357757</v>
      </c>
    </row>
    <row r="622" spans="1:14">
      <c r="A622" s="63" t="s">
        <v>362</v>
      </c>
      <c r="B622" s="43"/>
      <c r="C622" s="43"/>
      <c r="D622" s="105"/>
      <c r="E622" s="105"/>
      <c r="F622" s="106"/>
      <c r="G622" s="59"/>
      <c r="H622" s="66"/>
      <c r="I622" s="66"/>
      <c r="J622" s="66"/>
      <c r="K622" s="66"/>
      <c r="L622" s="67"/>
      <c r="M622" s="67"/>
      <c r="N622" s="61"/>
    </row>
    <row r="623" spans="1:14">
      <c r="A623" s="63" t="s">
        <v>363</v>
      </c>
      <c r="B623" s="43"/>
      <c r="C623" s="43"/>
      <c r="D623" s="105"/>
      <c r="E623" s="105"/>
      <c r="F623" s="106"/>
      <c r="G623" s="59" t="s">
        <v>56</v>
      </c>
      <c r="H623" s="66" t="s">
        <v>150</v>
      </c>
      <c r="I623" s="66" t="s">
        <v>117</v>
      </c>
      <c r="J623" s="66" t="s">
        <v>446</v>
      </c>
      <c r="K623" s="66" t="s">
        <v>365</v>
      </c>
      <c r="L623" s="67">
        <f>L625</f>
        <v>3862.7</v>
      </c>
      <c r="M623" s="67">
        <f>M625</f>
        <v>3858.4</v>
      </c>
      <c r="N623" s="61">
        <f t="shared" si="74"/>
        <v>99.888678903357757</v>
      </c>
    </row>
    <row r="624" spans="1:14">
      <c r="A624" s="96" t="s">
        <v>490</v>
      </c>
      <c r="B624" s="43"/>
      <c r="C624" s="43"/>
      <c r="D624" s="105"/>
      <c r="E624" s="105"/>
      <c r="F624" s="106"/>
      <c r="G624" s="59"/>
      <c r="H624" s="66"/>
      <c r="I624" s="66"/>
      <c r="J624" s="66"/>
      <c r="K624" s="66"/>
      <c r="L624" s="67"/>
      <c r="M624" s="67"/>
      <c r="N624" s="67"/>
    </row>
    <row r="625" spans="1:14">
      <c r="A625" s="96" t="s">
        <v>367</v>
      </c>
      <c r="B625" s="43"/>
      <c r="C625" s="43"/>
      <c r="D625" s="105"/>
      <c r="E625" s="105"/>
      <c r="F625" s="106"/>
      <c r="G625" s="59" t="s">
        <v>56</v>
      </c>
      <c r="H625" s="69" t="s">
        <v>150</v>
      </c>
      <c r="I625" s="69" t="s">
        <v>117</v>
      </c>
      <c r="J625" s="69" t="s">
        <v>446</v>
      </c>
      <c r="K625" s="69" t="s">
        <v>368</v>
      </c>
      <c r="L625" s="70">
        <v>3862.7</v>
      </c>
      <c r="M625" s="70">
        <v>3858.4</v>
      </c>
      <c r="N625" s="70">
        <f t="shared" ref="N625" si="76">M625/L625*100</f>
        <v>99.888678903357757</v>
      </c>
    </row>
    <row r="626" spans="1:14">
      <c r="A626" s="96" t="s">
        <v>491</v>
      </c>
      <c r="B626" s="43"/>
      <c r="C626" s="43"/>
      <c r="D626" s="105"/>
      <c r="E626" s="105"/>
      <c r="F626" s="106"/>
      <c r="G626" s="106" t="s">
        <v>56</v>
      </c>
      <c r="H626" s="97" t="s">
        <v>150</v>
      </c>
      <c r="I626" s="97" t="s">
        <v>117</v>
      </c>
      <c r="J626" s="97" t="s">
        <v>446</v>
      </c>
      <c r="K626" s="97" t="s">
        <v>369</v>
      </c>
      <c r="L626" s="67"/>
      <c r="M626" s="67"/>
      <c r="N626" s="67"/>
    </row>
    <row r="627" spans="1:14">
      <c r="A627" s="68"/>
      <c r="B627" s="43"/>
      <c r="C627" s="43"/>
      <c r="D627" s="43"/>
      <c r="E627" s="43"/>
      <c r="F627" s="76"/>
      <c r="G627" s="74"/>
      <c r="H627" s="69"/>
      <c r="I627" s="69"/>
      <c r="J627" s="69"/>
      <c r="K627" s="69"/>
      <c r="L627" s="70"/>
      <c r="M627" s="70"/>
      <c r="N627" s="70"/>
    </row>
    <row r="628" spans="1:14">
      <c r="A628" s="68"/>
      <c r="B628" s="43"/>
      <c r="C628" s="43"/>
      <c r="D628" s="43"/>
      <c r="E628" s="43"/>
      <c r="F628" s="106"/>
      <c r="G628" s="106"/>
      <c r="H628" s="100"/>
      <c r="I628" s="100"/>
      <c r="J628" s="100"/>
      <c r="K628" s="100"/>
      <c r="L628" s="101"/>
      <c r="M628" s="101"/>
      <c r="N628" s="101"/>
    </row>
    <row r="629" spans="1:14">
      <c r="A629" s="52"/>
      <c r="B629" s="53"/>
      <c r="C629" s="53"/>
      <c r="D629" s="53"/>
      <c r="E629" s="53"/>
      <c r="F629" s="112"/>
      <c r="G629" s="113"/>
      <c r="H629" s="113"/>
      <c r="I629" s="113"/>
      <c r="J629" s="113"/>
      <c r="K629" s="113"/>
      <c r="L629" s="114"/>
      <c r="M629" s="114"/>
      <c r="N629" s="114"/>
    </row>
    <row r="630" spans="1:14">
      <c r="A630" s="115" t="s">
        <v>492</v>
      </c>
      <c r="B630" s="116"/>
      <c r="C630" s="116"/>
      <c r="D630" s="116"/>
      <c r="E630" s="116"/>
      <c r="F630" s="117"/>
      <c r="G630" s="118"/>
      <c r="H630" s="118"/>
      <c r="I630" s="118"/>
      <c r="J630" s="118"/>
      <c r="K630" s="118"/>
      <c r="L630" s="119">
        <f>L10+L358+L431+L555+L390+L408</f>
        <v>636743.4</v>
      </c>
      <c r="M630" s="119">
        <f>M10+M358+M431+M555+M390+M408</f>
        <v>592424.39999999991</v>
      </c>
      <c r="N630" s="119">
        <f t="shared" ref="N630" si="77">M630/L630*100</f>
        <v>93.039739398947816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1"/>
  <sheetViews>
    <sheetView tabSelected="1" workbookViewId="0">
      <selection sqref="A1:M601"/>
    </sheetView>
  </sheetViews>
  <sheetFormatPr defaultRowHeight="14.4"/>
  <sheetData>
    <row r="1" spans="1:13" ht="43.2" customHeight="1">
      <c r="A1" s="44"/>
      <c r="B1" s="158" t="s">
        <v>493</v>
      </c>
      <c r="C1" s="158"/>
      <c r="D1" s="158"/>
      <c r="E1" s="158"/>
      <c r="F1" s="158"/>
      <c r="G1" s="158"/>
      <c r="H1" s="158"/>
      <c r="I1" s="158"/>
      <c r="J1" s="42"/>
      <c r="K1" s="1"/>
    </row>
    <row r="2" spans="1:13">
      <c r="A2" s="44"/>
      <c r="B2" s="42"/>
      <c r="C2" s="43"/>
      <c r="D2" s="42"/>
      <c r="E2" s="43"/>
      <c r="F2" s="43"/>
      <c r="G2" s="42"/>
      <c r="H2" s="45"/>
      <c r="I2" s="42"/>
      <c r="J2" s="45" t="s">
        <v>105</v>
      </c>
      <c r="K2" s="1"/>
    </row>
    <row r="3" spans="1:13" ht="39.6">
      <c r="A3" s="46"/>
      <c r="B3" s="47"/>
      <c r="C3" s="47"/>
      <c r="D3" s="47"/>
      <c r="E3" s="47"/>
      <c r="F3" s="48"/>
      <c r="G3" s="120" t="s">
        <v>494</v>
      </c>
      <c r="H3" s="50" t="s">
        <v>495</v>
      </c>
      <c r="I3" s="50" t="s">
        <v>496</v>
      </c>
      <c r="J3" s="50" t="s">
        <v>497</v>
      </c>
      <c r="K3" s="121" t="s">
        <v>11</v>
      </c>
      <c r="L3" s="121" t="s">
        <v>12</v>
      </c>
      <c r="M3" s="121" t="s">
        <v>110</v>
      </c>
    </row>
    <row r="4" spans="1:13">
      <c r="A4" s="52"/>
      <c r="B4" s="53"/>
      <c r="C4" s="53"/>
      <c r="D4" s="53"/>
      <c r="E4" s="53"/>
      <c r="F4" s="54"/>
      <c r="G4" s="55"/>
      <c r="H4" s="56"/>
      <c r="I4" s="56"/>
      <c r="J4" s="56"/>
      <c r="K4" s="122"/>
      <c r="L4" s="122"/>
      <c r="M4" s="122"/>
    </row>
    <row r="5" spans="1:13">
      <c r="A5" s="57" t="s">
        <v>113</v>
      </c>
      <c r="B5" s="42"/>
      <c r="C5" s="42"/>
      <c r="D5" s="42"/>
      <c r="E5" s="42"/>
      <c r="F5" s="59"/>
      <c r="G5" s="60" t="s">
        <v>114</v>
      </c>
      <c r="H5" s="60"/>
      <c r="I5" s="60"/>
      <c r="J5" s="60"/>
      <c r="K5" s="61">
        <f>K7+K16+K32+K48+K84+K91+K77</f>
        <v>44187.1</v>
      </c>
      <c r="L5" s="61">
        <f>L7+L16+L32+L48+L84+L91+L77</f>
        <v>43907</v>
      </c>
      <c r="M5" s="61">
        <f>L5/K5*100</f>
        <v>99.366104587085374</v>
      </c>
    </row>
    <row r="6" spans="1:13">
      <c r="A6" s="63" t="s">
        <v>498</v>
      </c>
      <c r="B6" s="64"/>
      <c r="C6" s="64"/>
      <c r="D6" s="64"/>
      <c r="E6" s="64"/>
      <c r="F6" s="65"/>
      <c r="G6" s="66"/>
      <c r="H6" s="66"/>
      <c r="I6" s="66"/>
      <c r="J6" s="66"/>
      <c r="K6" s="67"/>
      <c r="L6" s="67"/>
      <c r="M6" s="67"/>
    </row>
    <row r="7" spans="1:13">
      <c r="A7" s="63" t="s">
        <v>403</v>
      </c>
      <c r="B7" s="64"/>
      <c r="C7" s="64"/>
      <c r="D7" s="64"/>
      <c r="E7" s="64"/>
      <c r="F7" s="65"/>
      <c r="G7" s="66" t="s">
        <v>114</v>
      </c>
      <c r="H7" s="66" t="s">
        <v>117</v>
      </c>
      <c r="I7" s="66"/>
      <c r="J7" s="66"/>
      <c r="K7" s="67">
        <f>K9</f>
        <v>2028.3</v>
      </c>
      <c r="L7" s="67">
        <f>L9</f>
        <v>2028.3</v>
      </c>
      <c r="M7" s="61">
        <f>L7/K7*100</f>
        <v>100</v>
      </c>
    </row>
    <row r="8" spans="1:13">
      <c r="A8" s="63" t="s">
        <v>118</v>
      </c>
      <c r="B8" s="64"/>
      <c r="C8" s="64"/>
      <c r="D8" s="64"/>
      <c r="E8" s="64"/>
      <c r="F8" s="65"/>
      <c r="G8" s="66"/>
      <c r="H8" s="66"/>
      <c r="I8" s="66"/>
      <c r="J8" s="66"/>
      <c r="K8" s="67"/>
      <c r="L8" s="67"/>
      <c r="M8" s="67"/>
    </row>
    <row r="9" spans="1:13">
      <c r="A9" s="63" t="s">
        <v>374</v>
      </c>
      <c r="B9" s="64"/>
      <c r="C9" s="64"/>
      <c r="D9" s="64"/>
      <c r="E9" s="64"/>
      <c r="F9" s="65"/>
      <c r="G9" s="66" t="s">
        <v>114</v>
      </c>
      <c r="H9" s="66" t="s">
        <v>117</v>
      </c>
      <c r="I9" s="66" t="s">
        <v>119</v>
      </c>
      <c r="J9" s="66"/>
      <c r="K9" s="67">
        <f>K10</f>
        <v>2028.3</v>
      </c>
      <c r="L9" s="67">
        <f>L10</f>
        <v>2028.3</v>
      </c>
      <c r="M9" s="61">
        <f t="shared" ref="M9:M13" si="0">L9/K9*100</f>
        <v>100</v>
      </c>
    </row>
    <row r="10" spans="1:13">
      <c r="A10" s="63" t="s">
        <v>120</v>
      </c>
      <c r="B10" s="64"/>
      <c r="C10" s="64"/>
      <c r="D10" s="64"/>
      <c r="E10" s="64"/>
      <c r="F10" s="65"/>
      <c r="G10" s="66" t="s">
        <v>114</v>
      </c>
      <c r="H10" s="66" t="s">
        <v>117</v>
      </c>
      <c r="I10" s="66" t="s">
        <v>121</v>
      </c>
      <c r="J10" s="66"/>
      <c r="K10" s="123">
        <f>K12</f>
        <v>2028.3</v>
      </c>
      <c r="L10" s="123">
        <f>L12</f>
        <v>2028.3</v>
      </c>
      <c r="M10" s="61">
        <f t="shared" si="0"/>
        <v>100</v>
      </c>
    </row>
    <row r="11" spans="1:13">
      <c r="A11" s="63" t="s">
        <v>122</v>
      </c>
      <c r="B11" s="64"/>
      <c r="C11" s="64"/>
      <c r="D11" s="64"/>
      <c r="E11" s="64"/>
      <c r="F11" s="65"/>
      <c r="G11" s="66"/>
      <c r="H11" s="66"/>
      <c r="I11" s="66"/>
      <c r="J11" s="66"/>
      <c r="K11" s="67"/>
      <c r="L11" s="67"/>
      <c r="M11" s="67"/>
    </row>
    <row r="12" spans="1:13">
      <c r="A12" s="63" t="s">
        <v>123</v>
      </c>
      <c r="B12" s="64"/>
      <c r="C12" s="64"/>
      <c r="D12" s="64"/>
      <c r="E12" s="64"/>
      <c r="F12" s="65"/>
      <c r="G12" s="66" t="s">
        <v>114</v>
      </c>
      <c r="H12" s="66" t="s">
        <v>117</v>
      </c>
      <c r="I12" s="66" t="s">
        <v>121</v>
      </c>
      <c r="J12" s="66" t="s">
        <v>124</v>
      </c>
      <c r="K12" s="67">
        <f>K13</f>
        <v>2028.3</v>
      </c>
      <c r="L12" s="67">
        <f>L13</f>
        <v>2028.3</v>
      </c>
      <c r="M12" s="61">
        <f t="shared" si="0"/>
        <v>100</v>
      </c>
    </row>
    <row r="13" spans="1:13">
      <c r="A13" s="63" t="s">
        <v>125</v>
      </c>
      <c r="B13" s="64"/>
      <c r="C13" s="64"/>
      <c r="D13" s="64"/>
      <c r="E13" s="64"/>
      <c r="F13" s="65"/>
      <c r="G13" s="66" t="s">
        <v>114</v>
      </c>
      <c r="H13" s="66" t="s">
        <v>117</v>
      </c>
      <c r="I13" s="66" t="s">
        <v>121</v>
      </c>
      <c r="J13" s="66" t="s">
        <v>126</v>
      </c>
      <c r="K13" s="67">
        <f>K14</f>
        <v>2028.3</v>
      </c>
      <c r="L13" s="67">
        <f>L14</f>
        <v>2028.3</v>
      </c>
      <c r="M13" s="61">
        <f t="shared" si="0"/>
        <v>100</v>
      </c>
    </row>
    <row r="14" spans="1:13">
      <c r="A14" s="68" t="s">
        <v>127</v>
      </c>
      <c r="B14" s="45"/>
      <c r="C14" s="45"/>
      <c r="D14" s="45"/>
      <c r="E14" s="45"/>
      <c r="F14" s="74"/>
      <c r="G14" s="69" t="s">
        <v>114</v>
      </c>
      <c r="H14" s="69" t="s">
        <v>117</v>
      </c>
      <c r="I14" s="69" t="s">
        <v>121</v>
      </c>
      <c r="J14" s="69" t="s">
        <v>128</v>
      </c>
      <c r="K14" s="70">
        <v>2028.3</v>
      </c>
      <c r="L14" s="70">
        <v>2028.3</v>
      </c>
      <c r="M14" s="70">
        <f>L14/K14*100</f>
        <v>100</v>
      </c>
    </row>
    <row r="15" spans="1:13">
      <c r="A15" s="63" t="s">
        <v>499</v>
      </c>
      <c r="B15" s="45"/>
      <c r="C15" s="45"/>
      <c r="D15" s="45"/>
      <c r="E15" s="45"/>
      <c r="F15" s="74"/>
      <c r="G15" s="69"/>
      <c r="H15" s="69"/>
      <c r="I15" s="69"/>
      <c r="J15" s="69"/>
      <c r="K15" s="70"/>
      <c r="L15" s="70"/>
      <c r="M15" s="70"/>
    </row>
    <row r="16" spans="1:13">
      <c r="A16" s="63" t="s">
        <v>44</v>
      </c>
      <c r="B16" s="45"/>
      <c r="C16" s="45"/>
      <c r="D16" s="45"/>
      <c r="E16" s="45"/>
      <c r="F16" s="74"/>
      <c r="G16" s="66" t="s">
        <v>114</v>
      </c>
      <c r="H16" s="66" t="s">
        <v>232</v>
      </c>
      <c r="I16" s="66"/>
      <c r="J16" s="66"/>
      <c r="K16" s="67">
        <f>K18</f>
        <v>1151.4000000000001</v>
      </c>
      <c r="L16" s="67">
        <f>L18</f>
        <v>1151.3</v>
      </c>
      <c r="M16" s="61">
        <f t="shared" ref="M16:M20" si="1">L16/K16*100</f>
        <v>99.991314920965763</v>
      </c>
    </row>
    <row r="17" spans="1:13">
      <c r="A17" s="63" t="s">
        <v>118</v>
      </c>
      <c r="B17" s="45"/>
      <c r="C17" s="45"/>
      <c r="D17" s="45"/>
      <c r="E17" s="45"/>
      <c r="F17" s="74"/>
      <c r="G17" s="66"/>
      <c r="H17" s="66"/>
      <c r="I17" s="66"/>
      <c r="J17" s="66"/>
      <c r="K17" s="67"/>
      <c r="L17" s="67"/>
      <c r="M17" s="67"/>
    </row>
    <row r="18" spans="1:13">
      <c r="A18" s="63" t="s">
        <v>374</v>
      </c>
      <c r="B18" s="45"/>
      <c r="C18" s="45"/>
      <c r="D18" s="45"/>
      <c r="E18" s="45"/>
      <c r="F18" s="74"/>
      <c r="G18" s="66" t="s">
        <v>114</v>
      </c>
      <c r="H18" s="66" t="s">
        <v>232</v>
      </c>
      <c r="I18" s="66" t="s">
        <v>119</v>
      </c>
      <c r="J18" s="66"/>
      <c r="K18" s="67">
        <f>K20</f>
        <v>1151.4000000000001</v>
      </c>
      <c r="L18" s="67">
        <f>L20</f>
        <v>1151.3</v>
      </c>
      <c r="M18" s="61">
        <f t="shared" si="1"/>
        <v>99.991314920965763</v>
      </c>
    </row>
    <row r="19" spans="1:13">
      <c r="A19" s="63" t="s">
        <v>405</v>
      </c>
      <c r="B19" s="45"/>
      <c r="C19" s="45"/>
      <c r="D19" s="45"/>
      <c r="E19" s="45"/>
      <c r="F19" s="74"/>
      <c r="G19" s="66"/>
      <c r="H19" s="66"/>
      <c r="I19" s="66"/>
      <c r="J19" s="66"/>
      <c r="K19" s="67"/>
      <c r="L19" s="67"/>
      <c r="M19" s="67"/>
    </row>
    <row r="20" spans="1:13">
      <c r="A20" s="63" t="s">
        <v>44</v>
      </c>
      <c r="B20" s="45"/>
      <c r="C20" s="45"/>
      <c r="D20" s="45"/>
      <c r="E20" s="45"/>
      <c r="F20" s="74"/>
      <c r="G20" s="66" t="s">
        <v>114</v>
      </c>
      <c r="H20" s="66" t="s">
        <v>232</v>
      </c>
      <c r="I20" s="66" t="s">
        <v>406</v>
      </c>
      <c r="J20" s="66"/>
      <c r="K20" s="123">
        <f>K22+K26</f>
        <v>1151.4000000000001</v>
      </c>
      <c r="L20" s="123">
        <f>L22+L26</f>
        <v>1151.3</v>
      </c>
      <c r="M20" s="61">
        <f t="shared" si="1"/>
        <v>99.991314920965763</v>
      </c>
    </row>
    <row r="21" spans="1:13">
      <c r="A21" s="63" t="s">
        <v>122</v>
      </c>
      <c r="B21" s="45"/>
      <c r="C21" s="45"/>
      <c r="D21" s="45"/>
      <c r="E21" s="45"/>
      <c r="F21" s="74"/>
      <c r="G21" s="66"/>
      <c r="H21" s="66"/>
      <c r="I21" s="66"/>
      <c r="J21" s="66"/>
      <c r="K21" s="67"/>
      <c r="L21" s="67"/>
      <c r="M21" s="67"/>
    </row>
    <row r="22" spans="1:13">
      <c r="A22" s="63" t="s">
        <v>123</v>
      </c>
      <c r="B22" s="45"/>
      <c r="C22" s="45"/>
      <c r="D22" s="45"/>
      <c r="E22" s="45"/>
      <c r="F22" s="74"/>
      <c r="G22" s="66" t="s">
        <v>114</v>
      </c>
      <c r="H22" s="66" t="s">
        <v>232</v>
      </c>
      <c r="I22" s="66" t="s">
        <v>406</v>
      </c>
      <c r="J22" s="66" t="s">
        <v>124</v>
      </c>
      <c r="K22" s="67">
        <f>K23</f>
        <v>1095.7</v>
      </c>
      <c r="L22" s="67">
        <f>L23</f>
        <v>1095.5999999999999</v>
      </c>
      <c r="M22" s="61">
        <f t="shared" ref="M22:M23" si="2">L22/K22*100</f>
        <v>99.990873414255717</v>
      </c>
    </row>
    <row r="23" spans="1:13">
      <c r="A23" s="63" t="s">
        <v>125</v>
      </c>
      <c r="B23" s="45"/>
      <c r="C23" s="45"/>
      <c r="D23" s="45"/>
      <c r="E23" s="45"/>
      <c r="F23" s="74"/>
      <c r="G23" s="66" t="s">
        <v>114</v>
      </c>
      <c r="H23" s="66" t="s">
        <v>232</v>
      </c>
      <c r="I23" s="66" t="s">
        <v>406</v>
      </c>
      <c r="J23" s="66" t="s">
        <v>126</v>
      </c>
      <c r="K23" s="67">
        <f>K24+K25</f>
        <v>1095.7</v>
      </c>
      <c r="L23" s="67">
        <f>L24+L25</f>
        <v>1095.5999999999999</v>
      </c>
      <c r="M23" s="61">
        <f t="shared" si="2"/>
        <v>99.990873414255717</v>
      </c>
    </row>
    <row r="24" spans="1:13">
      <c r="A24" s="68" t="s">
        <v>127</v>
      </c>
      <c r="B24" s="45"/>
      <c r="C24" s="45"/>
      <c r="D24" s="45"/>
      <c r="E24" s="45"/>
      <c r="F24" s="74"/>
      <c r="G24" s="69" t="s">
        <v>114</v>
      </c>
      <c r="H24" s="69" t="s">
        <v>232</v>
      </c>
      <c r="I24" s="69" t="s">
        <v>406</v>
      </c>
      <c r="J24" s="69" t="s">
        <v>128</v>
      </c>
      <c r="K24" s="70">
        <v>1095.7</v>
      </c>
      <c r="L24" s="70">
        <v>1095.5999999999999</v>
      </c>
      <c r="M24" s="70">
        <f>L24/K24*100</f>
        <v>99.990873414255717</v>
      </c>
    </row>
    <row r="25" spans="1:13">
      <c r="A25" s="68" t="s">
        <v>137</v>
      </c>
      <c r="B25" s="45"/>
      <c r="C25" s="45"/>
      <c r="D25" s="45"/>
      <c r="E25" s="45"/>
      <c r="F25" s="74"/>
      <c r="G25" s="69" t="s">
        <v>114</v>
      </c>
      <c r="H25" s="69" t="s">
        <v>232</v>
      </c>
      <c r="I25" s="69" t="s">
        <v>406</v>
      </c>
      <c r="J25" s="69" t="s">
        <v>138</v>
      </c>
      <c r="K25" s="67"/>
      <c r="L25" s="67"/>
      <c r="M25" s="67"/>
    </row>
    <row r="26" spans="1:13">
      <c r="A26" s="63" t="s">
        <v>139</v>
      </c>
      <c r="B26" s="64"/>
      <c r="C26" s="64"/>
      <c r="D26" s="64"/>
      <c r="E26" s="64"/>
      <c r="F26" s="65"/>
      <c r="G26" s="66" t="s">
        <v>114</v>
      </c>
      <c r="H26" s="66" t="s">
        <v>232</v>
      </c>
      <c r="I26" s="66" t="s">
        <v>406</v>
      </c>
      <c r="J26" s="66" t="s">
        <v>140</v>
      </c>
      <c r="K26" s="67">
        <f>K27</f>
        <v>55.7</v>
      </c>
      <c r="L26" s="67">
        <f>L27</f>
        <v>55.7</v>
      </c>
      <c r="M26" s="61">
        <f t="shared" ref="M26:M27" si="3">L26/K26*100</f>
        <v>100</v>
      </c>
    </row>
    <row r="27" spans="1:13">
      <c r="A27" s="63" t="s">
        <v>141</v>
      </c>
      <c r="B27" s="64"/>
      <c r="C27" s="64"/>
      <c r="D27" s="64"/>
      <c r="E27" s="64"/>
      <c r="F27" s="65"/>
      <c r="G27" s="66" t="s">
        <v>114</v>
      </c>
      <c r="H27" s="66" t="s">
        <v>232</v>
      </c>
      <c r="I27" s="66" t="s">
        <v>406</v>
      </c>
      <c r="J27" s="66" t="s">
        <v>142</v>
      </c>
      <c r="K27" s="67">
        <f>K28+K29</f>
        <v>55.7</v>
      </c>
      <c r="L27" s="67">
        <f>L28+L29</f>
        <v>55.7</v>
      </c>
      <c r="M27" s="61">
        <f t="shared" si="3"/>
        <v>100</v>
      </c>
    </row>
    <row r="28" spans="1:13">
      <c r="A28" s="68" t="s">
        <v>143</v>
      </c>
      <c r="B28" s="45"/>
      <c r="C28" s="45"/>
      <c r="D28" s="45"/>
      <c r="E28" s="45"/>
      <c r="F28" s="74"/>
      <c r="G28" s="69" t="s">
        <v>114</v>
      </c>
      <c r="H28" s="69" t="s">
        <v>232</v>
      </c>
      <c r="I28" s="69" t="s">
        <v>406</v>
      </c>
      <c r="J28" s="69" t="s">
        <v>144</v>
      </c>
      <c r="K28" s="67"/>
      <c r="L28" s="67"/>
      <c r="M28" s="67"/>
    </row>
    <row r="29" spans="1:13">
      <c r="A29" s="68" t="s">
        <v>147</v>
      </c>
      <c r="B29" s="45"/>
      <c r="C29" s="45"/>
      <c r="D29" s="45"/>
      <c r="E29" s="45"/>
      <c r="F29" s="74"/>
      <c r="G29" s="69" t="s">
        <v>114</v>
      </c>
      <c r="H29" s="69" t="s">
        <v>232</v>
      </c>
      <c r="I29" s="69" t="s">
        <v>406</v>
      </c>
      <c r="J29" s="69" t="s">
        <v>148</v>
      </c>
      <c r="K29" s="70">
        <v>55.7</v>
      </c>
      <c r="L29" s="70">
        <v>55.7</v>
      </c>
      <c r="M29" s="70">
        <f>L29/K29*100</f>
        <v>100</v>
      </c>
    </row>
    <row r="30" spans="1:13">
      <c r="A30" s="63" t="s">
        <v>129</v>
      </c>
      <c r="B30" s="42"/>
      <c r="C30" s="42"/>
      <c r="D30" s="42"/>
      <c r="E30" s="42"/>
      <c r="F30" s="59"/>
      <c r="G30" s="60"/>
      <c r="H30" s="60"/>
      <c r="I30" s="60"/>
      <c r="J30" s="60"/>
      <c r="K30" s="61"/>
      <c r="L30" s="61"/>
      <c r="M30" s="61"/>
    </row>
    <row r="31" spans="1:13">
      <c r="A31" s="63" t="s">
        <v>130</v>
      </c>
      <c r="B31" s="43"/>
      <c r="C31" s="43"/>
      <c r="D31" s="43"/>
      <c r="E31" s="43"/>
      <c r="F31" s="76"/>
      <c r="G31" s="72"/>
      <c r="H31" s="72"/>
      <c r="I31" s="72"/>
      <c r="J31" s="72"/>
      <c r="K31" s="104"/>
      <c r="L31" s="104"/>
      <c r="M31" s="104"/>
    </row>
    <row r="32" spans="1:13">
      <c r="A32" s="63" t="s">
        <v>131</v>
      </c>
      <c r="B32" s="43"/>
      <c r="C32" s="43"/>
      <c r="D32" s="43"/>
      <c r="E32" s="43"/>
      <c r="F32" s="76"/>
      <c r="G32" s="66" t="s">
        <v>114</v>
      </c>
      <c r="H32" s="66" t="s">
        <v>132</v>
      </c>
      <c r="I32" s="66"/>
      <c r="J32" s="66"/>
      <c r="K32" s="67">
        <f>K35</f>
        <v>28626.3</v>
      </c>
      <c r="L32" s="67">
        <f>L35</f>
        <v>28581.399999999998</v>
      </c>
      <c r="M32" s="61">
        <f t="shared" ref="M32" si="4">L32/K32*100</f>
        <v>99.843151228066489</v>
      </c>
    </row>
    <row r="33" spans="1:13">
      <c r="A33" s="63" t="s">
        <v>500</v>
      </c>
      <c r="B33" s="43"/>
      <c r="C33" s="43"/>
      <c r="D33" s="43"/>
      <c r="E33" s="43"/>
      <c r="F33" s="76"/>
      <c r="G33" s="72"/>
      <c r="H33" s="72"/>
      <c r="I33" s="72"/>
      <c r="J33" s="72"/>
      <c r="K33" s="73"/>
      <c r="L33" s="73"/>
      <c r="M33" s="73"/>
    </row>
    <row r="34" spans="1:13">
      <c r="A34" s="63" t="s">
        <v>501</v>
      </c>
      <c r="B34" s="43"/>
      <c r="C34" s="43"/>
      <c r="D34" s="43"/>
      <c r="E34" s="43"/>
      <c r="F34" s="76"/>
      <c r="G34" s="66"/>
      <c r="H34" s="66"/>
      <c r="I34" s="66"/>
      <c r="J34" s="66"/>
      <c r="K34" s="67"/>
      <c r="L34" s="67"/>
      <c r="M34" s="67"/>
    </row>
    <row r="35" spans="1:13">
      <c r="A35" s="63" t="s">
        <v>502</v>
      </c>
      <c r="B35" s="43"/>
      <c r="C35" s="43"/>
      <c r="D35" s="43"/>
      <c r="E35" s="43"/>
      <c r="F35" s="76"/>
      <c r="G35" s="66" t="s">
        <v>114</v>
      </c>
      <c r="H35" s="66" t="s">
        <v>132</v>
      </c>
      <c r="I35" s="66" t="s">
        <v>119</v>
      </c>
      <c r="J35" s="66"/>
      <c r="K35" s="67">
        <f>K36</f>
        <v>28626.3</v>
      </c>
      <c r="L35" s="67">
        <f>L36</f>
        <v>28581.399999999998</v>
      </c>
      <c r="M35" s="61">
        <f t="shared" ref="M35:M36" si="5">L35/K35*100</f>
        <v>99.843151228066489</v>
      </c>
    </row>
    <row r="36" spans="1:13">
      <c r="A36" s="63" t="s">
        <v>135</v>
      </c>
      <c r="B36" s="43"/>
      <c r="C36" s="43"/>
      <c r="D36" s="43"/>
      <c r="E36" s="43"/>
      <c r="F36" s="76"/>
      <c r="G36" s="66" t="s">
        <v>114</v>
      </c>
      <c r="H36" s="66" t="s">
        <v>132</v>
      </c>
      <c r="I36" s="66" t="s">
        <v>136</v>
      </c>
      <c r="J36" s="66"/>
      <c r="K36" s="123">
        <f>K38+K42</f>
        <v>28626.3</v>
      </c>
      <c r="L36" s="123">
        <f>L38+L42</f>
        <v>28581.399999999998</v>
      </c>
      <c r="M36" s="61">
        <f t="shared" si="5"/>
        <v>99.843151228066489</v>
      </c>
    </row>
    <row r="37" spans="1:13">
      <c r="A37" s="63" t="s">
        <v>122</v>
      </c>
      <c r="B37" s="43"/>
      <c r="C37" s="43"/>
      <c r="D37" s="43"/>
      <c r="E37" s="43"/>
      <c r="F37" s="76"/>
      <c r="G37" s="66"/>
      <c r="H37" s="66"/>
      <c r="I37" s="66"/>
      <c r="J37" s="66"/>
      <c r="K37" s="67"/>
      <c r="L37" s="67"/>
      <c r="M37" s="67"/>
    </row>
    <row r="38" spans="1:13">
      <c r="A38" s="63" t="s">
        <v>123</v>
      </c>
      <c r="B38" s="43"/>
      <c r="C38" s="43"/>
      <c r="D38" s="43"/>
      <c r="E38" s="43"/>
      <c r="F38" s="76"/>
      <c r="G38" s="66" t="s">
        <v>114</v>
      </c>
      <c r="H38" s="66" t="s">
        <v>132</v>
      </c>
      <c r="I38" s="66" t="s">
        <v>136</v>
      </c>
      <c r="J38" s="66" t="s">
        <v>124</v>
      </c>
      <c r="K38" s="67">
        <f>K39</f>
        <v>23198.3</v>
      </c>
      <c r="L38" s="67">
        <f>L39</f>
        <v>23175.399999999998</v>
      </c>
      <c r="M38" s="61">
        <f t="shared" ref="M38:M43" si="6">L38/K38*100</f>
        <v>99.901285870085303</v>
      </c>
    </row>
    <row r="39" spans="1:13">
      <c r="A39" s="63" t="s">
        <v>125</v>
      </c>
      <c r="B39" s="43"/>
      <c r="C39" s="43"/>
      <c r="D39" s="43"/>
      <c r="E39" s="43"/>
      <c r="F39" s="76"/>
      <c r="G39" s="66" t="s">
        <v>114</v>
      </c>
      <c r="H39" s="66" t="s">
        <v>132</v>
      </c>
      <c r="I39" s="66" t="s">
        <v>136</v>
      </c>
      <c r="J39" s="66" t="s">
        <v>126</v>
      </c>
      <c r="K39" s="67">
        <f>K40+K41</f>
        <v>23198.3</v>
      </c>
      <c r="L39" s="67">
        <f>L40+L41</f>
        <v>23175.399999999998</v>
      </c>
      <c r="M39" s="61">
        <f t="shared" si="6"/>
        <v>99.901285870085303</v>
      </c>
    </row>
    <row r="40" spans="1:13">
      <c r="A40" s="68" t="s">
        <v>127</v>
      </c>
      <c r="B40" s="43"/>
      <c r="C40" s="43"/>
      <c r="D40" s="43"/>
      <c r="E40" s="43"/>
      <c r="F40" s="76"/>
      <c r="G40" s="75" t="s">
        <v>114</v>
      </c>
      <c r="H40" s="75" t="s">
        <v>132</v>
      </c>
      <c r="I40" s="75" t="s">
        <v>136</v>
      </c>
      <c r="J40" s="69" t="s">
        <v>128</v>
      </c>
      <c r="K40" s="70">
        <v>23197.7</v>
      </c>
      <c r="L40" s="70">
        <v>23174.799999999999</v>
      </c>
      <c r="M40" s="70">
        <f>L40/K40*100</f>
        <v>99.901283316880551</v>
      </c>
    </row>
    <row r="41" spans="1:13">
      <c r="A41" s="68" t="s">
        <v>137</v>
      </c>
      <c r="B41" s="43"/>
      <c r="C41" s="43"/>
      <c r="D41" s="43"/>
      <c r="E41" s="43"/>
      <c r="F41" s="76"/>
      <c r="G41" s="75" t="s">
        <v>114</v>
      </c>
      <c r="H41" s="75" t="s">
        <v>132</v>
      </c>
      <c r="I41" s="75" t="s">
        <v>136</v>
      </c>
      <c r="J41" s="69" t="s">
        <v>138</v>
      </c>
      <c r="K41" s="70">
        <v>0.6</v>
      </c>
      <c r="L41" s="70">
        <v>0.6</v>
      </c>
      <c r="M41" s="70">
        <f t="shared" si="6"/>
        <v>100</v>
      </c>
    </row>
    <row r="42" spans="1:13">
      <c r="A42" s="63" t="s">
        <v>139</v>
      </c>
      <c r="B42" s="43"/>
      <c r="C42" s="43"/>
      <c r="D42" s="43"/>
      <c r="E42" s="43"/>
      <c r="F42" s="76"/>
      <c r="G42" s="72" t="s">
        <v>114</v>
      </c>
      <c r="H42" s="72" t="s">
        <v>132</v>
      </c>
      <c r="I42" s="72" t="s">
        <v>136</v>
      </c>
      <c r="J42" s="66" t="s">
        <v>140</v>
      </c>
      <c r="K42" s="67">
        <f>K43</f>
        <v>5428</v>
      </c>
      <c r="L42" s="67">
        <f>L43</f>
        <v>5406</v>
      </c>
      <c r="M42" s="61">
        <f t="shared" si="6"/>
        <v>99.594694178334564</v>
      </c>
    </row>
    <row r="43" spans="1:13">
      <c r="A43" s="63" t="s">
        <v>141</v>
      </c>
      <c r="B43" s="43"/>
      <c r="C43" s="43"/>
      <c r="D43" s="43"/>
      <c r="E43" s="43"/>
      <c r="F43" s="76"/>
      <c r="G43" s="72" t="s">
        <v>114</v>
      </c>
      <c r="H43" s="72" t="s">
        <v>132</v>
      </c>
      <c r="I43" s="72" t="s">
        <v>136</v>
      </c>
      <c r="J43" s="66" t="s">
        <v>142</v>
      </c>
      <c r="K43" s="67">
        <f>K44+K46</f>
        <v>5428</v>
      </c>
      <c r="L43" s="67">
        <f>L44+L46</f>
        <v>5406</v>
      </c>
      <c r="M43" s="61">
        <f t="shared" si="6"/>
        <v>99.594694178334564</v>
      </c>
    </row>
    <row r="44" spans="1:13">
      <c r="A44" s="68" t="s">
        <v>143</v>
      </c>
      <c r="B44" s="43"/>
      <c r="C44" s="43"/>
      <c r="D44" s="43"/>
      <c r="E44" s="43"/>
      <c r="F44" s="76"/>
      <c r="G44" s="75" t="s">
        <v>114</v>
      </c>
      <c r="H44" s="75" t="s">
        <v>132</v>
      </c>
      <c r="I44" s="75" t="s">
        <v>136</v>
      </c>
      <c r="J44" s="69" t="s">
        <v>144</v>
      </c>
      <c r="K44" s="67"/>
      <c r="L44" s="67"/>
      <c r="M44" s="67"/>
    </row>
    <row r="45" spans="1:13">
      <c r="A45" s="68" t="s">
        <v>145</v>
      </c>
      <c r="B45" s="43"/>
      <c r="C45" s="43"/>
      <c r="D45" s="43"/>
      <c r="E45" s="43"/>
      <c r="F45" s="76"/>
      <c r="G45" s="75" t="s">
        <v>114</v>
      </c>
      <c r="H45" s="75" t="s">
        <v>132</v>
      </c>
      <c r="I45" s="75" t="s">
        <v>136</v>
      </c>
      <c r="J45" s="69" t="s">
        <v>146</v>
      </c>
      <c r="K45" s="67"/>
      <c r="L45" s="67"/>
      <c r="M45" s="67"/>
    </row>
    <row r="46" spans="1:13">
      <c r="A46" s="68" t="s">
        <v>147</v>
      </c>
      <c r="B46" s="43"/>
      <c r="C46" s="43"/>
      <c r="D46" s="43"/>
      <c r="E46" s="43"/>
      <c r="F46" s="76"/>
      <c r="G46" s="75" t="s">
        <v>114</v>
      </c>
      <c r="H46" s="75" t="s">
        <v>132</v>
      </c>
      <c r="I46" s="75" t="s">
        <v>136</v>
      </c>
      <c r="J46" s="69" t="s">
        <v>148</v>
      </c>
      <c r="K46" s="27">
        <v>5428</v>
      </c>
      <c r="L46" s="27">
        <v>5406</v>
      </c>
      <c r="M46" s="70">
        <f>L46/K46*100</f>
        <v>99.594694178334564</v>
      </c>
    </row>
    <row r="47" spans="1:13">
      <c r="A47" s="63" t="s">
        <v>372</v>
      </c>
      <c r="B47" s="64"/>
      <c r="C47" s="64"/>
      <c r="D47" s="64"/>
      <c r="E47" s="64"/>
      <c r="F47" s="65"/>
      <c r="G47" s="66"/>
      <c r="H47" s="66"/>
      <c r="I47" s="66"/>
      <c r="J47" s="66"/>
      <c r="K47" s="67"/>
      <c r="L47" s="67"/>
      <c r="M47" s="67"/>
    </row>
    <row r="48" spans="1:13">
      <c r="A48" s="63" t="s">
        <v>373</v>
      </c>
      <c r="B48" s="64"/>
      <c r="C48" s="64"/>
      <c r="D48" s="64"/>
      <c r="E48" s="64"/>
      <c r="F48" s="65"/>
      <c r="G48" s="66" t="s">
        <v>114</v>
      </c>
      <c r="H48" s="66" t="s">
        <v>238</v>
      </c>
      <c r="I48" s="66"/>
      <c r="J48" s="66"/>
      <c r="K48" s="67">
        <f>K50+K62+K67</f>
        <v>9240.5</v>
      </c>
      <c r="L48" s="67">
        <f>L50+L62+L67</f>
        <v>9105.5</v>
      </c>
      <c r="M48" s="61">
        <f t="shared" ref="M48:M51" si="7">L48/K48*100</f>
        <v>98.539040095232949</v>
      </c>
    </row>
    <row r="49" spans="1:13">
      <c r="A49" s="63" t="s">
        <v>118</v>
      </c>
      <c r="B49" s="43"/>
      <c r="C49" s="43"/>
      <c r="D49" s="43"/>
      <c r="E49" s="43"/>
      <c r="F49" s="76"/>
      <c r="G49" s="72"/>
      <c r="H49" s="72"/>
      <c r="I49" s="72"/>
      <c r="J49" s="72"/>
      <c r="K49" s="73"/>
      <c r="L49" s="73"/>
      <c r="M49" s="73"/>
    </row>
    <row r="50" spans="1:13">
      <c r="A50" s="63" t="s">
        <v>374</v>
      </c>
      <c r="B50" s="43"/>
      <c r="C50" s="43"/>
      <c r="D50" s="43"/>
      <c r="E50" s="43"/>
      <c r="F50" s="76"/>
      <c r="G50" s="66" t="s">
        <v>114</v>
      </c>
      <c r="H50" s="66" t="s">
        <v>238</v>
      </c>
      <c r="I50" s="66" t="s">
        <v>119</v>
      </c>
      <c r="J50" s="66"/>
      <c r="K50" s="67">
        <f>K51</f>
        <v>6203.8</v>
      </c>
      <c r="L50" s="67">
        <f>L51</f>
        <v>6200.8</v>
      </c>
      <c r="M50" s="61">
        <f t="shared" si="7"/>
        <v>99.951642541668008</v>
      </c>
    </row>
    <row r="51" spans="1:13">
      <c r="A51" s="63" t="s">
        <v>135</v>
      </c>
      <c r="B51" s="64"/>
      <c r="C51" s="64"/>
      <c r="D51" s="64"/>
      <c r="E51" s="64"/>
      <c r="F51" s="65"/>
      <c r="G51" s="66" t="s">
        <v>114</v>
      </c>
      <c r="H51" s="66" t="s">
        <v>238</v>
      </c>
      <c r="I51" s="66" t="s">
        <v>136</v>
      </c>
      <c r="J51" s="66"/>
      <c r="K51" s="67">
        <f>K53+K57</f>
        <v>6203.8</v>
      </c>
      <c r="L51" s="67">
        <f>L53+L57</f>
        <v>6200.8</v>
      </c>
      <c r="M51" s="61">
        <f t="shared" si="7"/>
        <v>99.951642541668008</v>
      </c>
    </row>
    <row r="52" spans="1:13">
      <c r="A52" s="63" t="s">
        <v>122</v>
      </c>
      <c r="B52" s="64"/>
      <c r="C52" s="64"/>
      <c r="D52" s="64"/>
      <c r="E52" s="64"/>
      <c r="F52" s="65"/>
      <c r="G52" s="66"/>
      <c r="H52" s="66"/>
      <c r="I52" s="66"/>
      <c r="J52" s="66"/>
      <c r="K52" s="67"/>
      <c r="L52" s="67"/>
      <c r="M52" s="67"/>
    </row>
    <row r="53" spans="1:13">
      <c r="A53" s="63" t="s">
        <v>123</v>
      </c>
      <c r="B53" s="64"/>
      <c r="C53" s="64"/>
      <c r="D53" s="64"/>
      <c r="E53" s="64"/>
      <c r="F53" s="65"/>
      <c r="G53" s="66" t="s">
        <v>114</v>
      </c>
      <c r="H53" s="66" t="s">
        <v>238</v>
      </c>
      <c r="I53" s="66" t="s">
        <v>136</v>
      </c>
      <c r="J53" s="66" t="s">
        <v>124</v>
      </c>
      <c r="K53" s="67">
        <f>K54</f>
        <v>5620.7</v>
      </c>
      <c r="L53" s="67">
        <f>L54</f>
        <v>5620.3</v>
      </c>
      <c r="M53" s="61">
        <f t="shared" ref="M53:M54" si="8">L53/K53*100</f>
        <v>99.992883448680786</v>
      </c>
    </row>
    <row r="54" spans="1:13">
      <c r="A54" s="63" t="s">
        <v>125</v>
      </c>
      <c r="B54" s="64"/>
      <c r="C54" s="64"/>
      <c r="D54" s="64"/>
      <c r="E54" s="64"/>
      <c r="F54" s="65"/>
      <c r="G54" s="66" t="s">
        <v>114</v>
      </c>
      <c r="H54" s="66" t="s">
        <v>238</v>
      </c>
      <c r="I54" s="66" t="s">
        <v>136</v>
      </c>
      <c r="J54" s="66" t="s">
        <v>126</v>
      </c>
      <c r="K54" s="67">
        <f>K55+K56</f>
        <v>5620.7</v>
      </c>
      <c r="L54" s="67">
        <f>L55+L56</f>
        <v>5620.3</v>
      </c>
      <c r="M54" s="61">
        <f t="shared" si="8"/>
        <v>99.992883448680786</v>
      </c>
    </row>
    <row r="55" spans="1:13">
      <c r="A55" s="68" t="s">
        <v>127</v>
      </c>
      <c r="B55" s="64"/>
      <c r="C55" s="64"/>
      <c r="D55" s="64"/>
      <c r="E55" s="64"/>
      <c r="F55" s="65"/>
      <c r="G55" s="69" t="s">
        <v>114</v>
      </c>
      <c r="H55" s="69" t="s">
        <v>238</v>
      </c>
      <c r="I55" s="75" t="s">
        <v>136</v>
      </c>
      <c r="J55" s="69" t="s">
        <v>128</v>
      </c>
      <c r="K55" s="70">
        <v>5620.7</v>
      </c>
      <c r="L55" s="70">
        <v>5620.3</v>
      </c>
      <c r="M55" s="70">
        <f>L55/K55*100</f>
        <v>99.992883448680786</v>
      </c>
    </row>
    <row r="56" spans="1:13">
      <c r="A56" s="68" t="s">
        <v>137</v>
      </c>
      <c r="B56" s="64"/>
      <c r="C56" s="64"/>
      <c r="D56" s="64"/>
      <c r="E56" s="64"/>
      <c r="F56" s="65"/>
      <c r="G56" s="69" t="s">
        <v>114</v>
      </c>
      <c r="H56" s="69" t="s">
        <v>238</v>
      </c>
      <c r="I56" s="75" t="s">
        <v>136</v>
      </c>
      <c r="J56" s="69" t="s">
        <v>138</v>
      </c>
      <c r="K56" s="67"/>
      <c r="L56" s="67"/>
      <c r="M56" s="67"/>
    </row>
    <row r="57" spans="1:13">
      <c r="A57" s="63" t="s">
        <v>139</v>
      </c>
      <c r="B57" s="64"/>
      <c r="C57" s="64"/>
      <c r="D57" s="64"/>
      <c r="E57" s="64"/>
      <c r="F57" s="65"/>
      <c r="G57" s="66" t="s">
        <v>114</v>
      </c>
      <c r="H57" s="66" t="s">
        <v>238</v>
      </c>
      <c r="I57" s="72" t="s">
        <v>136</v>
      </c>
      <c r="J57" s="66" t="s">
        <v>140</v>
      </c>
      <c r="K57" s="67">
        <f>K58</f>
        <v>583.1</v>
      </c>
      <c r="L57" s="67">
        <f>L58</f>
        <v>580.5</v>
      </c>
      <c r="M57" s="61">
        <f t="shared" ref="M57:M58" si="9">L57/K57*100</f>
        <v>99.554107357228602</v>
      </c>
    </row>
    <row r="58" spans="1:13">
      <c r="A58" s="63" t="s">
        <v>141</v>
      </c>
      <c r="B58" s="64"/>
      <c r="C58" s="64"/>
      <c r="D58" s="64"/>
      <c r="E58" s="64"/>
      <c r="F58" s="65"/>
      <c r="G58" s="66" t="s">
        <v>114</v>
      </c>
      <c r="H58" s="66" t="s">
        <v>238</v>
      </c>
      <c r="I58" s="72" t="s">
        <v>136</v>
      </c>
      <c r="J58" s="66" t="s">
        <v>142</v>
      </c>
      <c r="K58" s="67">
        <f>K59+K60</f>
        <v>583.1</v>
      </c>
      <c r="L58" s="67">
        <f>L59+L60</f>
        <v>580.5</v>
      </c>
      <c r="M58" s="61">
        <f t="shared" si="9"/>
        <v>99.554107357228602</v>
      </c>
    </row>
    <row r="59" spans="1:13">
      <c r="A59" s="68" t="s">
        <v>143</v>
      </c>
      <c r="B59" s="64"/>
      <c r="C59" s="64"/>
      <c r="D59" s="64"/>
      <c r="E59" s="64"/>
      <c r="F59" s="65"/>
      <c r="G59" s="69" t="s">
        <v>114</v>
      </c>
      <c r="H59" s="69" t="s">
        <v>238</v>
      </c>
      <c r="I59" s="75" t="s">
        <v>136</v>
      </c>
      <c r="J59" s="69" t="s">
        <v>144</v>
      </c>
      <c r="K59" s="67"/>
      <c r="L59" s="67"/>
      <c r="M59" s="67"/>
    </row>
    <row r="60" spans="1:13">
      <c r="A60" s="68" t="s">
        <v>147</v>
      </c>
      <c r="B60" s="64"/>
      <c r="C60" s="64"/>
      <c r="D60" s="64"/>
      <c r="E60" s="64"/>
      <c r="F60" s="65"/>
      <c r="G60" s="69" t="s">
        <v>114</v>
      </c>
      <c r="H60" s="69" t="s">
        <v>238</v>
      </c>
      <c r="I60" s="75" t="s">
        <v>136</v>
      </c>
      <c r="J60" s="69" t="s">
        <v>148</v>
      </c>
      <c r="K60" s="70">
        <v>583.1</v>
      </c>
      <c r="L60" s="70">
        <v>580.5</v>
      </c>
      <c r="M60" s="70">
        <f>L60/K60*100</f>
        <v>99.554107357228602</v>
      </c>
    </row>
    <row r="61" spans="1:13">
      <c r="A61" s="63" t="s">
        <v>503</v>
      </c>
      <c r="B61" s="64"/>
      <c r="C61" s="64"/>
      <c r="D61" s="64"/>
      <c r="E61" s="64"/>
      <c r="F61" s="65"/>
      <c r="G61" s="66"/>
      <c r="H61" s="66"/>
      <c r="I61" s="66"/>
      <c r="J61" s="66"/>
      <c r="K61" s="67"/>
      <c r="L61" s="67"/>
      <c r="M61" s="67"/>
    </row>
    <row r="62" spans="1:13">
      <c r="A62" s="63" t="s">
        <v>504</v>
      </c>
      <c r="B62" s="64"/>
      <c r="C62" s="64"/>
      <c r="D62" s="64"/>
      <c r="E62" s="64"/>
      <c r="F62" s="65"/>
      <c r="G62" s="66" t="s">
        <v>114</v>
      </c>
      <c r="H62" s="66" t="s">
        <v>238</v>
      </c>
      <c r="I62" s="66" t="s">
        <v>412</v>
      </c>
      <c r="J62" s="66"/>
      <c r="K62" s="67">
        <f>K64</f>
        <v>1184.7</v>
      </c>
      <c r="L62" s="67">
        <f>L64</f>
        <v>1184.5999999999999</v>
      </c>
      <c r="M62" s="61">
        <f t="shared" ref="M62" si="10">L62/K62*100</f>
        <v>99.991559044483822</v>
      </c>
    </row>
    <row r="63" spans="1:13">
      <c r="A63" s="63" t="s">
        <v>122</v>
      </c>
      <c r="B63" s="64"/>
      <c r="C63" s="64"/>
      <c r="D63" s="64"/>
      <c r="E63" s="64"/>
      <c r="F63" s="65"/>
      <c r="G63" s="66"/>
      <c r="H63" s="66"/>
      <c r="I63" s="66"/>
      <c r="J63" s="66"/>
      <c r="K63" s="67"/>
      <c r="L63" s="67"/>
      <c r="M63" s="67"/>
    </row>
    <row r="64" spans="1:13">
      <c r="A64" s="63" t="s">
        <v>123</v>
      </c>
      <c r="B64" s="64"/>
      <c r="C64" s="64"/>
      <c r="D64" s="64"/>
      <c r="E64" s="64"/>
      <c r="F64" s="65"/>
      <c r="G64" s="66" t="s">
        <v>114</v>
      </c>
      <c r="H64" s="66" t="s">
        <v>238</v>
      </c>
      <c r="I64" s="66" t="s">
        <v>412</v>
      </c>
      <c r="J64" s="66" t="s">
        <v>124</v>
      </c>
      <c r="K64" s="67">
        <f>K65</f>
        <v>1184.7</v>
      </c>
      <c r="L64" s="67">
        <f>L65</f>
        <v>1184.5999999999999</v>
      </c>
      <c r="M64" s="61">
        <f t="shared" ref="M64:M65" si="11">L64/K64*100</f>
        <v>99.991559044483822</v>
      </c>
    </row>
    <row r="65" spans="1:13">
      <c r="A65" s="63" t="s">
        <v>125</v>
      </c>
      <c r="B65" s="64"/>
      <c r="C65" s="64"/>
      <c r="D65" s="64"/>
      <c r="E65" s="64"/>
      <c r="F65" s="65"/>
      <c r="G65" s="66" t="s">
        <v>114</v>
      </c>
      <c r="H65" s="66" t="s">
        <v>238</v>
      </c>
      <c r="I65" s="66" t="s">
        <v>412</v>
      </c>
      <c r="J65" s="66" t="s">
        <v>126</v>
      </c>
      <c r="K65" s="67">
        <f>K66</f>
        <v>1184.7</v>
      </c>
      <c r="L65" s="67">
        <f>L66</f>
        <v>1184.5999999999999</v>
      </c>
      <c r="M65" s="61">
        <f t="shared" si="11"/>
        <v>99.991559044483822</v>
      </c>
    </row>
    <row r="66" spans="1:13">
      <c r="A66" s="68" t="s">
        <v>127</v>
      </c>
      <c r="B66" s="43"/>
      <c r="C66" s="43"/>
      <c r="D66" s="43"/>
      <c r="E66" s="43"/>
      <c r="F66" s="76"/>
      <c r="G66" s="75" t="s">
        <v>114</v>
      </c>
      <c r="H66" s="75" t="s">
        <v>238</v>
      </c>
      <c r="I66" s="75" t="s">
        <v>412</v>
      </c>
      <c r="J66" s="69" t="s">
        <v>128</v>
      </c>
      <c r="K66" s="27">
        <v>1184.7</v>
      </c>
      <c r="L66" s="27">
        <v>1184.5999999999999</v>
      </c>
      <c r="M66" s="70">
        <f>L66/K66*100</f>
        <v>99.991559044483822</v>
      </c>
    </row>
    <row r="67" spans="1:13">
      <c r="A67" s="63" t="s">
        <v>135</v>
      </c>
      <c r="B67" s="64"/>
      <c r="C67" s="64"/>
      <c r="D67" s="64"/>
      <c r="E67" s="43"/>
      <c r="F67" s="76"/>
      <c r="G67" s="66" t="s">
        <v>114</v>
      </c>
      <c r="H67" s="66" t="s">
        <v>238</v>
      </c>
      <c r="I67" s="66" t="s">
        <v>136</v>
      </c>
      <c r="J67" s="66"/>
      <c r="K67" s="80">
        <f>K69+K73</f>
        <v>1852</v>
      </c>
      <c r="L67" s="80">
        <f>L69+L73</f>
        <v>1720.1</v>
      </c>
      <c r="M67" s="61">
        <f t="shared" ref="M67" si="12">L67/K67*100</f>
        <v>92.877969762418999</v>
      </c>
    </row>
    <row r="68" spans="1:13">
      <c r="A68" s="63" t="s">
        <v>122</v>
      </c>
      <c r="B68" s="64"/>
      <c r="C68" s="64"/>
      <c r="D68" s="64"/>
      <c r="E68" s="43"/>
      <c r="F68" s="76"/>
      <c r="G68" s="66"/>
      <c r="H68" s="66"/>
      <c r="I68" s="66"/>
      <c r="J68" s="66"/>
      <c r="K68" s="80"/>
      <c r="L68" s="80"/>
      <c r="M68" s="80"/>
    </row>
    <row r="69" spans="1:13">
      <c r="A69" s="63" t="s">
        <v>123</v>
      </c>
      <c r="B69" s="64"/>
      <c r="C69" s="64"/>
      <c r="D69" s="64"/>
      <c r="E69" s="43"/>
      <c r="F69" s="76"/>
      <c r="G69" s="66" t="s">
        <v>114</v>
      </c>
      <c r="H69" s="66" t="s">
        <v>238</v>
      </c>
      <c r="I69" s="66" t="s">
        <v>136</v>
      </c>
      <c r="J69" s="66" t="s">
        <v>124</v>
      </c>
      <c r="K69" s="80">
        <f>K70</f>
        <v>1736.1</v>
      </c>
      <c r="L69" s="80">
        <f>L70</f>
        <v>1605.3</v>
      </c>
      <c r="M69" s="61">
        <f t="shared" ref="M69:M70" si="13">L69/K69*100</f>
        <v>92.465871781579395</v>
      </c>
    </row>
    <row r="70" spans="1:13">
      <c r="A70" s="63" t="s">
        <v>125</v>
      </c>
      <c r="B70" s="64"/>
      <c r="C70" s="64"/>
      <c r="D70" s="64"/>
      <c r="E70" s="43"/>
      <c r="F70" s="76"/>
      <c r="G70" s="66" t="s">
        <v>114</v>
      </c>
      <c r="H70" s="66" t="s">
        <v>238</v>
      </c>
      <c r="I70" s="66" t="s">
        <v>136</v>
      </c>
      <c r="J70" s="66" t="s">
        <v>126</v>
      </c>
      <c r="K70" s="80">
        <f>K71+K72</f>
        <v>1736.1</v>
      </c>
      <c r="L70" s="80">
        <f>L71+L72</f>
        <v>1605.3</v>
      </c>
      <c r="M70" s="61">
        <f t="shared" si="13"/>
        <v>92.465871781579395</v>
      </c>
    </row>
    <row r="71" spans="1:13">
      <c r="A71" s="68" t="s">
        <v>127</v>
      </c>
      <c r="B71" s="18"/>
      <c r="C71" s="18"/>
      <c r="D71" s="18"/>
      <c r="E71" s="18"/>
      <c r="F71" s="24"/>
      <c r="G71" s="75" t="s">
        <v>114</v>
      </c>
      <c r="H71" s="75" t="s">
        <v>238</v>
      </c>
      <c r="I71" s="75" t="s">
        <v>136</v>
      </c>
      <c r="J71" s="69" t="s">
        <v>128</v>
      </c>
      <c r="K71" s="82">
        <v>1736.1</v>
      </c>
      <c r="L71" s="82">
        <v>1605.3</v>
      </c>
      <c r="M71" s="70">
        <f>L71/K71*100</f>
        <v>92.465871781579395</v>
      </c>
    </row>
    <row r="72" spans="1:13">
      <c r="A72" s="68" t="s">
        <v>137</v>
      </c>
      <c r="B72" s="18"/>
      <c r="C72" s="18"/>
      <c r="D72" s="18"/>
      <c r="E72" s="18"/>
      <c r="F72" s="24"/>
      <c r="G72" s="75" t="s">
        <v>114</v>
      </c>
      <c r="H72" s="75" t="s">
        <v>238</v>
      </c>
      <c r="I72" s="75" t="s">
        <v>136</v>
      </c>
      <c r="J72" s="69" t="s">
        <v>138</v>
      </c>
      <c r="K72" s="80"/>
      <c r="L72" s="80"/>
      <c r="M72" s="80"/>
    </row>
    <row r="73" spans="1:13">
      <c r="A73" s="63" t="s">
        <v>139</v>
      </c>
      <c r="B73" s="18"/>
      <c r="C73" s="18"/>
      <c r="D73" s="18"/>
      <c r="E73" s="18"/>
      <c r="F73" s="24"/>
      <c r="G73" s="72" t="s">
        <v>114</v>
      </c>
      <c r="H73" s="72" t="s">
        <v>238</v>
      </c>
      <c r="I73" s="72" t="s">
        <v>136</v>
      </c>
      <c r="J73" s="66" t="s">
        <v>140</v>
      </c>
      <c r="K73" s="80">
        <f>K74</f>
        <v>115.9</v>
      </c>
      <c r="L73" s="80">
        <f>L74</f>
        <v>114.8</v>
      </c>
      <c r="M73" s="61">
        <f t="shared" ref="M73:M74" si="14">L73/K73*100</f>
        <v>99.050905953408105</v>
      </c>
    </row>
    <row r="74" spans="1:13">
      <c r="A74" s="63" t="s">
        <v>141</v>
      </c>
      <c r="B74" s="18"/>
      <c r="C74" s="18"/>
      <c r="D74" s="18"/>
      <c r="E74" s="18"/>
      <c r="F74" s="24"/>
      <c r="G74" s="72" t="s">
        <v>114</v>
      </c>
      <c r="H74" s="72" t="s">
        <v>238</v>
      </c>
      <c r="I74" s="72" t="s">
        <v>136</v>
      </c>
      <c r="J74" s="66" t="s">
        <v>142</v>
      </c>
      <c r="K74" s="80">
        <f>K75+K76</f>
        <v>115.9</v>
      </c>
      <c r="L74" s="80">
        <f>L75+L76</f>
        <v>114.8</v>
      </c>
      <c r="M74" s="61">
        <f t="shared" si="14"/>
        <v>99.050905953408105</v>
      </c>
    </row>
    <row r="75" spans="1:13">
      <c r="A75" s="68" t="s">
        <v>143</v>
      </c>
      <c r="B75" s="18"/>
      <c r="C75" s="18"/>
      <c r="D75" s="18"/>
      <c r="E75" s="18"/>
      <c r="F75" s="24"/>
      <c r="G75" s="75" t="s">
        <v>114</v>
      </c>
      <c r="H75" s="75" t="s">
        <v>238</v>
      </c>
      <c r="I75" s="75" t="s">
        <v>136</v>
      </c>
      <c r="J75" s="69" t="s">
        <v>144</v>
      </c>
      <c r="K75" s="80"/>
      <c r="L75" s="80"/>
      <c r="M75" s="80"/>
    </row>
    <row r="76" spans="1:13">
      <c r="A76" s="68" t="s">
        <v>147</v>
      </c>
      <c r="B76" s="18"/>
      <c r="C76" s="18"/>
      <c r="D76" s="18"/>
      <c r="E76" s="18"/>
      <c r="F76" s="24"/>
      <c r="G76" s="75" t="s">
        <v>114</v>
      </c>
      <c r="H76" s="75" t="s">
        <v>238</v>
      </c>
      <c r="I76" s="75" t="s">
        <v>136</v>
      </c>
      <c r="J76" s="69" t="s">
        <v>148</v>
      </c>
      <c r="K76" s="27">
        <v>115.9</v>
      </c>
      <c r="L76" s="27">
        <v>114.8</v>
      </c>
      <c r="M76" s="70">
        <f>L76/K76*100</f>
        <v>99.050905953408105</v>
      </c>
    </row>
    <row r="77" spans="1:13">
      <c r="A77" s="63" t="s">
        <v>149</v>
      </c>
      <c r="B77" s="18"/>
      <c r="C77" s="18"/>
      <c r="D77" s="18"/>
      <c r="E77" s="18"/>
      <c r="F77" s="24"/>
      <c r="G77" s="72" t="s">
        <v>114</v>
      </c>
      <c r="H77" s="72" t="s">
        <v>150</v>
      </c>
      <c r="I77" s="72" t="s">
        <v>151</v>
      </c>
      <c r="J77" s="72"/>
      <c r="K77" s="124">
        <f>K78</f>
        <v>1196.2</v>
      </c>
      <c r="L77" s="124">
        <f>L78</f>
        <v>1196.2</v>
      </c>
      <c r="M77" s="61">
        <f t="shared" ref="M77:M78" si="15">L77/K77*100</f>
        <v>100</v>
      </c>
    </row>
    <row r="78" spans="1:13">
      <c r="A78" s="63" t="s">
        <v>125</v>
      </c>
      <c r="B78" s="18"/>
      <c r="C78" s="18"/>
      <c r="D78" s="18"/>
      <c r="E78" s="18"/>
      <c r="F78" s="24"/>
      <c r="G78" s="72" t="s">
        <v>114</v>
      </c>
      <c r="H78" s="72" t="s">
        <v>150</v>
      </c>
      <c r="I78" s="72" t="s">
        <v>156</v>
      </c>
      <c r="J78" s="72" t="s">
        <v>124</v>
      </c>
      <c r="K78" s="124">
        <f>K81</f>
        <v>1196.2</v>
      </c>
      <c r="L78" s="124">
        <f>L81</f>
        <v>1196.2</v>
      </c>
      <c r="M78" s="61">
        <f t="shared" si="15"/>
        <v>100</v>
      </c>
    </row>
    <row r="79" spans="1:13">
      <c r="A79" s="63" t="s">
        <v>505</v>
      </c>
      <c r="B79" s="43"/>
      <c r="C79" s="43"/>
      <c r="D79" s="43"/>
      <c r="E79" s="43"/>
      <c r="F79" s="76"/>
      <c r="G79" s="72"/>
      <c r="H79" s="72"/>
      <c r="I79" s="72"/>
      <c r="J79" s="72"/>
      <c r="K79" s="124"/>
      <c r="L79" s="124"/>
      <c r="M79" s="73"/>
    </row>
    <row r="80" spans="1:13">
      <c r="A80" s="63" t="s">
        <v>506</v>
      </c>
      <c r="B80" s="43"/>
      <c r="C80" s="43"/>
      <c r="D80" s="43"/>
      <c r="E80" s="43"/>
      <c r="F80" s="76"/>
      <c r="G80" s="72"/>
      <c r="H80" s="72"/>
      <c r="I80" s="72"/>
      <c r="J80" s="72"/>
      <c r="K80" s="124"/>
      <c r="L80" s="124"/>
      <c r="M80" s="73"/>
    </row>
    <row r="81" spans="1:13">
      <c r="A81" s="63" t="s">
        <v>155</v>
      </c>
      <c r="B81" s="43"/>
      <c r="C81" s="43"/>
      <c r="D81" s="43"/>
      <c r="E81" s="43"/>
      <c r="F81" s="76"/>
      <c r="G81" s="72" t="s">
        <v>114</v>
      </c>
      <c r="H81" s="72" t="s">
        <v>150</v>
      </c>
      <c r="I81" s="72" t="s">
        <v>156</v>
      </c>
      <c r="J81" s="72" t="s">
        <v>126</v>
      </c>
      <c r="K81" s="124">
        <f>K82+K83</f>
        <v>1196.2</v>
      </c>
      <c r="L81" s="124">
        <f>L82+L83</f>
        <v>1196.2</v>
      </c>
      <c r="M81" s="61">
        <f t="shared" ref="M81:M144" si="16">L81/K81*100</f>
        <v>100</v>
      </c>
    </row>
    <row r="82" spans="1:13">
      <c r="A82" s="68" t="s">
        <v>157</v>
      </c>
      <c r="B82" s="18"/>
      <c r="C82" s="18"/>
      <c r="D82" s="18"/>
      <c r="E82" s="18"/>
      <c r="F82" s="24"/>
      <c r="G82" s="75" t="s">
        <v>114</v>
      </c>
      <c r="H82" s="75" t="s">
        <v>150</v>
      </c>
      <c r="I82" s="75" t="s">
        <v>156</v>
      </c>
      <c r="J82" s="75" t="s">
        <v>158</v>
      </c>
      <c r="K82" s="125">
        <v>595.20000000000005</v>
      </c>
      <c r="L82" s="125">
        <v>595.20000000000005</v>
      </c>
      <c r="M82" s="70">
        <f t="shared" si="16"/>
        <v>100</v>
      </c>
    </row>
    <row r="83" spans="1:13">
      <c r="A83" s="68" t="s">
        <v>159</v>
      </c>
      <c r="B83" s="18"/>
      <c r="C83" s="18"/>
      <c r="D83" s="18"/>
      <c r="E83" s="18"/>
      <c r="F83" s="24"/>
      <c r="G83" s="75" t="s">
        <v>114</v>
      </c>
      <c r="H83" s="75" t="s">
        <v>150</v>
      </c>
      <c r="I83" s="75" t="s">
        <v>160</v>
      </c>
      <c r="J83" s="75" t="s">
        <v>158</v>
      </c>
      <c r="K83" s="27">
        <v>601</v>
      </c>
      <c r="L83" s="27">
        <v>601</v>
      </c>
      <c r="M83" s="70">
        <f t="shared" si="16"/>
        <v>100</v>
      </c>
    </row>
    <row r="84" spans="1:13">
      <c r="A84" s="63" t="s">
        <v>161</v>
      </c>
      <c r="B84" s="64"/>
      <c r="C84" s="64"/>
      <c r="D84" s="64"/>
      <c r="E84" s="64"/>
      <c r="F84" s="65"/>
      <c r="G84" s="66" t="s">
        <v>114</v>
      </c>
      <c r="H84" s="66" t="s">
        <v>162</v>
      </c>
      <c r="I84" s="66"/>
      <c r="J84" s="66"/>
      <c r="K84" s="123">
        <f>K85</f>
        <v>100</v>
      </c>
      <c r="L84" s="123">
        <f>L85</f>
        <v>0</v>
      </c>
      <c r="M84" s="61">
        <f t="shared" si="16"/>
        <v>0</v>
      </c>
    </row>
    <row r="85" spans="1:13">
      <c r="A85" s="63" t="s">
        <v>161</v>
      </c>
      <c r="B85" s="64"/>
      <c r="C85" s="64"/>
      <c r="D85" s="64"/>
      <c r="E85" s="64"/>
      <c r="F85" s="65"/>
      <c r="G85" s="66" t="s">
        <v>114</v>
      </c>
      <c r="H85" s="66" t="s">
        <v>162</v>
      </c>
      <c r="I85" s="66" t="s">
        <v>163</v>
      </c>
      <c r="J85" s="66"/>
      <c r="K85" s="123">
        <f>K87</f>
        <v>100</v>
      </c>
      <c r="L85" s="123">
        <f>L87</f>
        <v>0</v>
      </c>
      <c r="M85" s="61">
        <f t="shared" si="16"/>
        <v>0</v>
      </c>
    </row>
    <row r="86" spans="1:13">
      <c r="A86" s="63" t="s">
        <v>164</v>
      </c>
      <c r="B86" s="64"/>
      <c r="C86" s="64"/>
      <c r="D86" s="64"/>
      <c r="E86" s="64"/>
      <c r="F86" s="65"/>
      <c r="G86" s="66"/>
      <c r="H86" s="66"/>
      <c r="I86" s="66"/>
      <c r="J86" s="66"/>
      <c r="K86" s="123"/>
      <c r="L86" s="123"/>
      <c r="M86" s="67"/>
    </row>
    <row r="87" spans="1:13">
      <c r="A87" s="63" t="s">
        <v>44</v>
      </c>
      <c r="B87" s="64"/>
      <c r="C87" s="64"/>
      <c r="D87" s="64"/>
      <c r="E87" s="64"/>
      <c r="F87" s="65"/>
      <c r="G87" s="66" t="s">
        <v>114</v>
      </c>
      <c r="H87" s="66" t="s">
        <v>162</v>
      </c>
      <c r="I87" s="66" t="s">
        <v>165</v>
      </c>
      <c r="J87" s="66"/>
      <c r="K87" s="123">
        <f t="shared" ref="K87:L89" si="17">K88</f>
        <v>100</v>
      </c>
      <c r="L87" s="123">
        <f t="shared" si="17"/>
        <v>0</v>
      </c>
      <c r="M87" s="61">
        <f t="shared" si="16"/>
        <v>0</v>
      </c>
    </row>
    <row r="88" spans="1:13">
      <c r="A88" s="63" t="s">
        <v>166</v>
      </c>
      <c r="B88" s="64"/>
      <c r="C88" s="64"/>
      <c r="D88" s="64"/>
      <c r="E88" s="64"/>
      <c r="F88" s="65"/>
      <c r="G88" s="66" t="s">
        <v>114</v>
      </c>
      <c r="H88" s="66" t="s">
        <v>162</v>
      </c>
      <c r="I88" s="66" t="s">
        <v>165</v>
      </c>
      <c r="J88" s="66" t="s">
        <v>167</v>
      </c>
      <c r="K88" s="123">
        <f t="shared" si="17"/>
        <v>100</v>
      </c>
      <c r="L88" s="123">
        <f t="shared" si="17"/>
        <v>0</v>
      </c>
      <c r="M88" s="61">
        <f t="shared" si="16"/>
        <v>0</v>
      </c>
    </row>
    <row r="89" spans="1:13">
      <c r="A89" s="63" t="s">
        <v>168</v>
      </c>
      <c r="B89" s="64"/>
      <c r="C89" s="64"/>
      <c r="D89" s="64"/>
      <c r="E89" s="64"/>
      <c r="F89" s="65"/>
      <c r="G89" s="66" t="s">
        <v>114</v>
      </c>
      <c r="H89" s="66" t="s">
        <v>162</v>
      </c>
      <c r="I89" s="66" t="s">
        <v>165</v>
      </c>
      <c r="J89" s="66" t="s">
        <v>169</v>
      </c>
      <c r="K89" s="123">
        <f t="shared" si="17"/>
        <v>100</v>
      </c>
      <c r="L89" s="123">
        <f t="shared" si="17"/>
        <v>0</v>
      </c>
      <c r="M89" s="61">
        <f t="shared" si="16"/>
        <v>0</v>
      </c>
    </row>
    <row r="90" spans="1:13">
      <c r="A90" s="16" t="s">
        <v>170</v>
      </c>
      <c r="B90" s="18"/>
      <c r="C90" s="18"/>
      <c r="D90" s="18"/>
      <c r="E90" s="18"/>
      <c r="F90" s="24"/>
      <c r="G90" s="75" t="s">
        <v>114</v>
      </c>
      <c r="H90" s="75" t="s">
        <v>162</v>
      </c>
      <c r="I90" s="75" t="s">
        <v>165</v>
      </c>
      <c r="J90" s="75" t="s">
        <v>169</v>
      </c>
      <c r="K90" s="125">
        <f>150-50</f>
        <v>100</v>
      </c>
      <c r="L90" s="125"/>
      <c r="M90" s="70">
        <f t="shared" si="16"/>
        <v>0</v>
      </c>
    </row>
    <row r="91" spans="1:13">
      <c r="A91" s="63" t="s">
        <v>171</v>
      </c>
      <c r="B91" s="64"/>
      <c r="C91" s="64"/>
      <c r="D91" s="64"/>
      <c r="E91" s="64"/>
      <c r="F91" s="65"/>
      <c r="G91" s="66" t="s">
        <v>114</v>
      </c>
      <c r="H91" s="66" t="s">
        <v>172</v>
      </c>
      <c r="I91" s="66"/>
      <c r="J91" s="66"/>
      <c r="K91" s="123">
        <f>K93+K104+K126+K142+K115+K148+K154+K170+K159+K165+K137</f>
        <v>1844.4000000000003</v>
      </c>
      <c r="L91" s="123">
        <f>L93+L104+L126+L142+L115+L148+L154+L170+L159+L165+L137</f>
        <v>1844.3000000000004</v>
      </c>
      <c r="M91" s="61">
        <f t="shared" si="16"/>
        <v>99.994578182606816</v>
      </c>
    </row>
    <row r="92" spans="1:13">
      <c r="A92" s="63" t="s">
        <v>173</v>
      </c>
      <c r="B92" s="64"/>
      <c r="C92" s="64"/>
      <c r="D92" s="64"/>
      <c r="E92" s="64"/>
      <c r="F92" s="65"/>
      <c r="G92" s="66"/>
      <c r="H92" s="66"/>
      <c r="I92" s="66"/>
      <c r="J92" s="66"/>
      <c r="K92" s="123"/>
      <c r="L92" s="123"/>
      <c r="M92" s="67"/>
    </row>
    <row r="93" spans="1:13">
      <c r="A93" s="63" t="s">
        <v>174</v>
      </c>
      <c r="B93" s="43"/>
      <c r="C93" s="43"/>
      <c r="D93" s="43"/>
      <c r="E93" s="43"/>
      <c r="F93" s="76"/>
      <c r="G93" s="66" t="s">
        <v>114</v>
      </c>
      <c r="H93" s="66" t="s">
        <v>172</v>
      </c>
      <c r="I93" s="66" t="s">
        <v>175</v>
      </c>
      <c r="J93" s="66"/>
      <c r="K93" s="123">
        <f>K95+K99</f>
        <v>223</v>
      </c>
      <c r="L93" s="123">
        <f>L95+L99</f>
        <v>223</v>
      </c>
      <c r="M93" s="61">
        <f t="shared" si="16"/>
        <v>100</v>
      </c>
    </row>
    <row r="94" spans="1:13">
      <c r="A94" s="63" t="s">
        <v>122</v>
      </c>
      <c r="B94" s="43"/>
      <c r="C94" s="43"/>
      <c r="D94" s="43"/>
      <c r="E94" s="43"/>
      <c r="F94" s="76"/>
      <c r="G94" s="66"/>
      <c r="H94" s="66"/>
      <c r="I94" s="66"/>
      <c r="J94" s="66"/>
      <c r="K94" s="123"/>
      <c r="L94" s="123"/>
      <c r="M94" s="67"/>
    </row>
    <row r="95" spans="1:13">
      <c r="A95" s="63" t="s">
        <v>123</v>
      </c>
      <c r="B95" s="43"/>
      <c r="C95" s="43"/>
      <c r="D95" s="43"/>
      <c r="E95" s="43"/>
      <c r="F95" s="76"/>
      <c r="G95" s="66" t="s">
        <v>114</v>
      </c>
      <c r="H95" s="66" t="s">
        <v>172</v>
      </c>
      <c r="I95" s="66" t="s">
        <v>175</v>
      </c>
      <c r="J95" s="66" t="s">
        <v>124</v>
      </c>
      <c r="K95" s="123">
        <f>K96</f>
        <v>171.2</v>
      </c>
      <c r="L95" s="123">
        <f>L96</f>
        <v>171.2</v>
      </c>
      <c r="M95" s="61">
        <f t="shared" si="16"/>
        <v>100</v>
      </c>
    </row>
    <row r="96" spans="1:13">
      <c r="A96" s="63" t="s">
        <v>125</v>
      </c>
      <c r="B96" s="43"/>
      <c r="C96" s="43"/>
      <c r="D96" s="43"/>
      <c r="E96" s="43"/>
      <c r="F96" s="76"/>
      <c r="G96" s="66" t="s">
        <v>114</v>
      </c>
      <c r="H96" s="66" t="s">
        <v>172</v>
      </c>
      <c r="I96" s="66" t="s">
        <v>175</v>
      </c>
      <c r="J96" s="66" t="s">
        <v>126</v>
      </c>
      <c r="K96" s="123">
        <f>K97+K98</f>
        <v>171.2</v>
      </c>
      <c r="L96" s="123">
        <f>L97+L98</f>
        <v>171.2</v>
      </c>
      <c r="M96" s="61">
        <f t="shared" si="16"/>
        <v>100</v>
      </c>
    </row>
    <row r="97" spans="1:13">
      <c r="A97" s="68" t="s">
        <v>127</v>
      </c>
      <c r="B97" s="18"/>
      <c r="C97" s="18"/>
      <c r="D97" s="18"/>
      <c r="E97" s="18"/>
      <c r="F97" s="24"/>
      <c r="G97" s="75" t="s">
        <v>114</v>
      </c>
      <c r="H97" s="75" t="s">
        <v>172</v>
      </c>
      <c r="I97" s="75" t="s">
        <v>175</v>
      </c>
      <c r="J97" s="69" t="s">
        <v>128</v>
      </c>
      <c r="K97" s="126">
        <v>171</v>
      </c>
      <c r="L97" s="126">
        <v>171</v>
      </c>
      <c r="M97" s="70">
        <f t="shared" si="16"/>
        <v>100</v>
      </c>
    </row>
    <row r="98" spans="1:13">
      <c r="A98" s="68" t="s">
        <v>137</v>
      </c>
      <c r="B98" s="18"/>
      <c r="C98" s="18"/>
      <c r="D98" s="18"/>
      <c r="E98" s="18"/>
      <c r="F98" s="24"/>
      <c r="G98" s="75" t="s">
        <v>114</v>
      </c>
      <c r="H98" s="75" t="s">
        <v>172</v>
      </c>
      <c r="I98" s="75" t="s">
        <v>175</v>
      </c>
      <c r="J98" s="69" t="s">
        <v>138</v>
      </c>
      <c r="K98" s="126">
        <v>0.2</v>
      </c>
      <c r="L98" s="126">
        <v>0.2</v>
      </c>
      <c r="M98" s="70">
        <f t="shared" si="16"/>
        <v>100</v>
      </c>
    </row>
    <row r="99" spans="1:13">
      <c r="A99" s="63" t="s">
        <v>139</v>
      </c>
      <c r="B99" s="18"/>
      <c r="C99" s="18"/>
      <c r="D99" s="18"/>
      <c r="E99" s="18"/>
      <c r="F99" s="24"/>
      <c r="G99" s="72" t="s">
        <v>114</v>
      </c>
      <c r="H99" s="72" t="s">
        <v>172</v>
      </c>
      <c r="I99" s="66" t="s">
        <v>175</v>
      </c>
      <c r="J99" s="66" t="s">
        <v>140</v>
      </c>
      <c r="K99" s="123">
        <f>K100</f>
        <v>51.8</v>
      </c>
      <c r="L99" s="123">
        <f>L100</f>
        <v>51.8</v>
      </c>
      <c r="M99" s="61">
        <f t="shared" si="16"/>
        <v>100</v>
      </c>
    </row>
    <row r="100" spans="1:13">
      <c r="A100" s="63" t="s">
        <v>141</v>
      </c>
      <c r="B100" s="18"/>
      <c r="C100" s="18"/>
      <c r="D100" s="18"/>
      <c r="E100" s="18"/>
      <c r="F100" s="24"/>
      <c r="G100" s="72" t="s">
        <v>114</v>
      </c>
      <c r="H100" s="72" t="s">
        <v>172</v>
      </c>
      <c r="I100" s="66" t="s">
        <v>175</v>
      </c>
      <c r="J100" s="66" t="s">
        <v>142</v>
      </c>
      <c r="K100" s="123">
        <f>K101+K102</f>
        <v>51.8</v>
      </c>
      <c r="L100" s="123">
        <f>L101+L102</f>
        <v>51.8</v>
      </c>
      <c r="M100" s="61">
        <f t="shared" si="16"/>
        <v>100</v>
      </c>
    </row>
    <row r="101" spans="1:13">
      <c r="A101" s="68" t="s">
        <v>143</v>
      </c>
      <c r="B101" s="18"/>
      <c r="C101" s="18"/>
      <c r="D101" s="18"/>
      <c r="E101" s="18"/>
      <c r="F101" s="24"/>
      <c r="G101" s="75" t="s">
        <v>114</v>
      </c>
      <c r="H101" s="75" t="s">
        <v>172</v>
      </c>
      <c r="I101" s="75" t="s">
        <v>175</v>
      </c>
      <c r="J101" s="69" t="s">
        <v>144</v>
      </c>
      <c r="K101" s="123"/>
      <c r="L101" s="123"/>
      <c r="M101" s="67"/>
    </row>
    <row r="102" spans="1:13">
      <c r="A102" s="68" t="s">
        <v>147</v>
      </c>
      <c r="B102" s="18"/>
      <c r="C102" s="18"/>
      <c r="D102" s="18"/>
      <c r="E102" s="18"/>
      <c r="F102" s="24"/>
      <c r="G102" s="75" t="s">
        <v>114</v>
      </c>
      <c r="H102" s="75" t="s">
        <v>172</v>
      </c>
      <c r="I102" s="75" t="s">
        <v>175</v>
      </c>
      <c r="J102" s="69" t="s">
        <v>148</v>
      </c>
      <c r="K102" s="125">
        <v>51.8</v>
      </c>
      <c r="L102" s="125">
        <v>51.8</v>
      </c>
      <c r="M102" s="70">
        <f t="shared" si="16"/>
        <v>100</v>
      </c>
    </row>
    <row r="103" spans="1:13">
      <c r="A103" s="63" t="s">
        <v>176</v>
      </c>
      <c r="B103" s="43"/>
      <c r="C103" s="43"/>
      <c r="D103" s="43"/>
      <c r="E103" s="43"/>
      <c r="F103" s="76"/>
      <c r="G103" s="72"/>
      <c r="H103" s="72"/>
      <c r="I103" s="72"/>
      <c r="J103" s="72"/>
      <c r="K103" s="124"/>
      <c r="L103" s="124"/>
      <c r="M103" s="73"/>
    </row>
    <row r="104" spans="1:13">
      <c r="A104" s="63" t="s">
        <v>177</v>
      </c>
      <c r="B104" s="43"/>
      <c r="C104" s="43"/>
      <c r="D104" s="43"/>
      <c r="E104" s="43"/>
      <c r="F104" s="76"/>
      <c r="G104" s="66" t="s">
        <v>114</v>
      </c>
      <c r="H104" s="66" t="s">
        <v>172</v>
      </c>
      <c r="I104" s="66" t="s">
        <v>178</v>
      </c>
      <c r="J104" s="66"/>
      <c r="K104" s="123">
        <f>K106+K110</f>
        <v>637.30000000000007</v>
      </c>
      <c r="L104" s="123">
        <f>L106+L110</f>
        <v>637.30000000000007</v>
      </c>
      <c r="M104" s="61">
        <f t="shared" si="16"/>
        <v>100</v>
      </c>
    </row>
    <row r="105" spans="1:13">
      <c r="A105" s="63" t="s">
        <v>122</v>
      </c>
      <c r="B105" s="43"/>
      <c r="C105" s="43"/>
      <c r="D105" s="43"/>
      <c r="E105" s="43"/>
      <c r="F105" s="76"/>
      <c r="G105" s="66"/>
      <c r="H105" s="66"/>
      <c r="I105" s="66"/>
      <c r="J105" s="66"/>
      <c r="K105" s="123"/>
      <c r="L105" s="123"/>
      <c r="M105" s="67"/>
    </row>
    <row r="106" spans="1:13">
      <c r="A106" s="63" t="s">
        <v>123</v>
      </c>
      <c r="B106" s="43"/>
      <c r="C106" s="43"/>
      <c r="D106" s="43"/>
      <c r="E106" s="43"/>
      <c r="F106" s="76"/>
      <c r="G106" s="66" t="s">
        <v>114</v>
      </c>
      <c r="H106" s="66" t="s">
        <v>172</v>
      </c>
      <c r="I106" s="66" t="s">
        <v>178</v>
      </c>
      <c r="J106" s="66" t="s">
        <v>124</v>
      </c>
      <c r="K106" s="123">
        <f>K107</f>
        <v>554.20000000000005</v>
      </c>
      <c r="L106" s="123">
        <f>L107</f>
        <v>554.20000000000005</v>
      </c>
      <c r="M106" s="61">
        <f t="shared" si="16"/>
        <v>100</v>
      </c>
    </row>
    <row r="107" spans="1:13">
      <c r="A107" s="63" t="s">
        <v>125</v>
      </c>
      <c r="B107" s="43"/>
      <c r="C107" s="43"/>
      <c r="D107" s="43"/>
      <c r="E107" s="43"/>
      <c r="F107" s="76"/>
      <c r="G107" s="66" t="s">
        <v>114</v>
      </c>
      <c r="H107" s="66" t="s">
        <v>172</v>
      </c>
      <c r="I107" s="66" t="s">
        <v>178</v>
      </c>
      <c r="J107" s="66" t="s">
        <v>126</v>
      </c>
      <c r="K107" s="123">
        <f>K108+K109</f>
        <v>554.20000000000005</v>
      </c>
      <c r="L107" s="123">
        <f>L108+L109</f>
        <v>554.20000000000005</v>
      </c>
      <c r="M107" s="61">
        <f t="shared" si="16"/>
        <v>100</v>
      </c>
    </row>
    <row r="108" spans="1:13">
      <c r="A108" s="68" t="s">
        <v>127</v>
      </c>
      <c r="B108" s="18"/>
      <c r="C108" s="18"/>
      <c r="D108" s="18"/>
      <c r="E108" s="18"/>
      <c r="F108" s="24"/>
      <c r="G108" s="75" t="s">
        <v>114</v>
      </c>
      <c r="H108" s="75" t="s">
        <v>172</v>
      </c>
      <c r="I108" s="75" t="s">
        <v>178</v>
      </c>
      <c r="J108" s="69" t="s">
        <v>128</v>
      </c>
      <c r="K108" s="126">
        <v>554.20000000000005</v>
      </c>
      <c r="L108" s="126">
        <v>554.20000000000005</v>
      </c>
      <c r="M108" s="70">
        <f t="shared" si="16"/>
        <v>100</v>
      </c>
    </row>
    <row r="109" spans="1:13">
      <c r="A109" s="68" t="s">
        <v>137</v>
      </c>
      <c r="B109" s="18"/>
      <c r="C109" s="18"/>
      <c r="D109" s="18"/>
      <c r="E109" s="18"/>
      <c r="F109" s="24"/>
      <c r="G109" s="75" t="s">
        <v>114</v>
      </c>
      <c r="H109" s="75" t="s">
        <v>172</v>
      </c>
      <c r="I109" s="75" t="s">
        <v>178</v>
      </c>
      <c r="J109" s="69" t="s">
        <v>138</v>
      </c>
      <c r="K109" s="123"/>
      <c r="L109" s="123"/>
      <c r="M109" s="67"/>
    </row>
    <row r="110" spans="1:13">
      <c r="A110" s="63" t="s">
        <v>139</v>
      </c>
      <c r="B110" s="18"/>
      <c r="C110" s="18"/>
      <c r="D110" s="18"/>
      <c r="E110" s="18"/>
      <c r="F110" s="24"/>
      <c r="G110" s="72" t="s">
        <v>114</v>
      </c>
      <c r="H110" s="72" t="s">
        <v>172</v>
      </c>
      <c r="I110" s="66" t="s">
        <v>178</v>
      </c>
      <c r="J110" s="66" t="s">
        <v>140</v>
      </c>
      <c r="K110" s="123">
        <f>K111</f>
        <v>83.1</v>
      </c>
      <c r="L110" s="123">
        <f>L111</f>
        <v>83.1</v>
      </c>
      <c r="M110" s="61">
        <f t="shared" si="16"/>
        <v>100</v>
      </c>
    </row>
    <row r="111" spans="1:13">
      <c r="A111" s="63" t="s">
        <v>141</v>
      </c>
      <c r="B111" s="18"/>
      <c r="C111" s="18"/>
      <c r="D111" s="18"/>
      <c r="E111" s="18"/>
      <c r="F111" s="24"/>
      <c r="G111" s="72" t="s">
        <v>114</v>
      </c>
      <c r="H111" s="72" t="s">
        <v>172</v>
      </c>
      <c r="I111" s="66" t="s">
        <v>178</v>
      </c>
      <c r="J111" s="66" t="s">
        <v>142</v>
      </c>
      <c r="K111" s="123">
        <f>K112+K113</f>
        <v>83.1</v>
      </c>
      <c r="L111" s="123">
        <f>L112+L113</f>
        <v>83.1</v>
      </c>
      <c r="M111" s="61">
        <f t="shared" si="16"/>
        <v>100</v>
      </c>
    </row>
    <row r="112" spans="1:13">
      <c r="A112" s="68" t="s">
        <v>143</v>
      </c>
      <c r="B112" s="18"/>
      <c r="C112" s="18"/>
      <c r="D112" s="18"/>
      <c r="E112" s="18"/>
      <c r="F112" s="24"/>
      <c r="G112" s="75" t="s">
        <v>114</v>
      </c>
      <c r="H112" s="75" t="s">
        <v>172</v>
      </c>
      <c r="I112" s="75" t="s">
        <v>178</v>
      </c>
      <c r="J112" s="69" t="s">
        <v>144</v>
      </c>
      <c r="K112" s="123"/>
      <c r="L112" s="123"/>
      <c r="M112" s="67"/>
    </row>
    <row r="113" spans="1:13">
      <c r="A113" s="68" t="s">
        <v>147</v>
      </c>
      <c r="B113" s="18"/>
      <c r="C113" s="18"/>
      <c r="D113" s="18"/>
      <c r="E113" s="18"/>
      <c r="F113" s="24"/>
      <c r="G113" s="75" t="s">
        <v>114</v>
      </c>
      <c r="H113" s="75" t="s">
        <v>172</v>
      </c>
      <c r="I113" s="75" t="s">
        <v>178</v>
      </c>
      <c r="J113" s="69" t="s">
        <v>148</v>
      </c>
      <c r="K113" s="125">
        <v>83.1</v>
      </c>
      <c r="L113" s="125">
        <v>83.1</v>
      </c>
      <c r="M113" s="70">
        <f t="shared" si="16"/>
        <v>100</v>
      </c>
    </row>
    <row r="114" spans="1:13">
      <c r="A114" s="63" t="s">
        <v>179</v>
      </c>
      <c r="B114" s="43"/>
      <c r="C114" s="43"/>
      <c r="D114" s="43"/>
      <c r="E114" s="43"/>
      <c r="F114" s="76"/>
      <c r="G114" s="66"/>
      <c r="H114" s="66"/>
      <c r="I114" s="66"/>
      <c r="J114" s="66"/>
      <c r="K114" s="123"/>
      <c r="L114" s="123"/>
      <c r="M114" s="67"/>
    </row>
    <row r="115" spans="1:13">
      <c r="A115" s="63" t="s">
        <v>180</v>
      </c>
      <c r="B115" s="43"/>
      <c r="C115" s="43"/>
      <c r="D115" s="43"/>
      <c r="E115" s="43"/>
      <c r="F115" s="76"/>
      <c r="G115" s="66" t="s">
        <v>114</v>
      </c>
      <c r="H115" s="66" t="s">
        <v>172</v>
      </c>
      <c r="I115" s="66" t="s">
        <v>181</v>
      </c>
      <c r="J115" s="66"/>
      <c r="K115" s="123">
        <f>K117+K121</f>
        <v>89.199999999999989</v>
      </c>
      <c r="L115" s="123">
        <f>L117+L121</f>
        <v>89.199999999999989</v>
      </c>
      <c r="M115" s="61">
        <f t="shared" si="16"/>
        <v>100</v>
      </c>
    </row>
    <row r="116" spans="1:13">
      <c r="A116" s="63" t="s">
        <v>122</v>
      </c>
      <c r="B116" s="43"/>
      <c r="C116" s="43"/>
      <c r="D116" s="43"/>
      <c r="E116" s="43"/>
      <c r="F116" s="76"/>
      <c r="G116" s="66"/>
      <c r="H116" s="66"/>
      <c r="I116" s="66"/>
      <c r="J116" s="66"/>
      <c r="K116" s="123"/>
      <c r="L116" s="123"/>
      <c r="M116" s="67"/>
    </row>
    <row r="117" spans="1:13">
      <c r="A117" s="63" t="s">
        <v>123</v>
      </c>
      <c r="B117" s="43"/>
      <c r="C117" s="43"/>
      <c r="D117" s="43"/>
      <c r="E117" s="43"/>
      <c r="F117" s="76"/>
      <c r="G117" s="66" t="s">
        <v>114</v>
      </c>
      <c r="H117" s="66" t="s">
        <v>172</v>
      </c>
      <c r="I117" s="66" t="s">
        <v>181</v>
      </c>
      <c r="J117" s="66" t="s">
        <v>124</v>
      </c>
      <c r="K117" s="123">
        <f>K118</f>
        <v>77.599999999999994</v>
      </c>
      <c r="L117" s="123">
        <f>L118</f>
        <v>77.599999999999994</v>
      </c>
      <c r="M117" s="61">
        <f t="shared" si="16"/>
        <v>100</v>
      </c>
    </row>
    <row r="118" spans="1:13">
      <c r="A118" s="63" t="s">
        <v>125</v>
      </c>
      <c r="B118" s="43"/>
      <c r="C118" s="43"/>
      <c r="D118" s="43"/>
      <c r="E118" s="43"/>
      <c r="F118" s="76"/>
      <c r="G118" s="66" t="s">
        <v>114</v>
      </c>
      <c r="H118" s="66" t="s">
        <v>172</v>
      </c>
      <c r="I118" s="66" t="s">
        <v>181</v>
      </c>
      <c r="J118" s="66" t="s">
        <v>126</v>
      </c>
      <c r="K118" s="123">
        <f>K119+K120</f>
        <v>77.599999999999994</v>
      </c>
      <c r="L118" s="123">
        <f>L119+L120</f>
        <v>77.599999999999994</v>
      </c>
      <c r="M118" s="61">
        <f t="shared" si="16"/>
        <v>100</v>
      </c>
    </row>
    <row r="119" spans="1:13">
      <c r="A119" s="68" t="s">
        <v>127</v>
      </c>
      <c r="B119" s="43"/>
      <c r="C119" s="43"/>
      <c r="D119" s="43"/>
      <c r="E119" s="43"/>
      <c r="F119" s="76"/>
      <c r="G119" s="69" t="s">
        <v>114</v>
      </c>
      <c r="H119" s="69" t="s">
        <v>172</v>
      </c>
      <c r="I119" s="69" t="s">
        <v>181</v>
      </c>
      <c r="J119" s="69" t="s">
        <v>128</v>
      </c>
      <c r="K119" s="126">
        <v>77.599999999999994</v>
      </c>
      <c r="L119" s="126">
        <v>77.599999999999994</v>
      </c>
      <c r="M119" s="70">
        <f t="shared" si="16"/>
        <v>100</v>
      </c>
    </row>
    <row r="120" spans="1:13">
      <c r="A120" s="68" t="s">
        <v>137</v>
      </c>
      <c r="B120" s="43"/>
      <c r="C120" s="43"/>
      <c r="D120" s="43"/>
      <c r="E120" s="43"/>
      <c r="F120" s="76"/>
      <c r="G120" s="69" t="s">
        <v>114</v>
      </c>
      <c r="H120" s="69" t="s">
        <v>172</v>
      </c>
      <c r="I120" s="69" t="s">
        <v>181</v>
      </c>
      <c r="J120" s="69" t="s">
        <v>138</v>
      </c>
      <c r="K120" s="123"/>
      <c r="L120" s="123"/>
      <c r="M120" s="67"/>
    </row>
    <row r="121" spans="1:13">
      <c r="A121" s="63" t="s">
        <v>139</v>
      </c>
      <c r="B121" s="43"/>
      <c r="C121" s="43"/>
      <c r="D121" s="43"/>
      <c r="E121" s="43"/>
      <c r="F121" s="76"/>
      <c r="G121" s="66" t="s">
        <v>114</v>
      </c>
      <c r="H121" s="66" t="s">
        <v>172</v>
      </c>
      <c r="I121" s="66" t="s">
        <v>181</v>
      </c>
      <c r="J121" s="66" t="s">
        <v>140</v>
      </c>
      <c r="K121" s="123">
        <f>K122</f>
        <v>11.6</v>
      </c>
      <c r="L121" s="123">
        <f>L122</f>
        <v>11.6</v>
      </c>
      <c r="M121" s="61">
        <f t="shared" si="16"/>
        <v>100</v>
      </c>
    </row>
    <row r="122" spans="1:13">
      <c r="A122" s="63" t="s">
        <v>141</v>
      </c>
      <c r="B122" s="43"/>
      <c r="C122" s="43"/>
      <c r="D122" s="43"/>
      <c r="E122" s="43"/>
      <c r="F122" s="76"/>
      <c r="G122" s="66" t="s">
        <v>114</v>
      </c>
      <c r="H122" s="66" t="s">
        <v>172</v>
      </c>
      <c r="I122" s="66" t="s">
        <v>181</v>
      </c>
      <c r="J122" s="66" t="s">
        <v>142</v>
      </c>
      <c r="K122" s="123">
        <f>K123+K124</f>
        <v>11.6</v>
      </c>
      <c r="L122" s="123">
        <f>L123+L124</f>
        <v>11.6</v>
      </c>
      <c r="M122" s="61">
        <f t="shared" si="16"/>
        <v>100</v>
      </c>
    </row>
    <row r="123" spans="1:13">
      <c r="A123" s="68" t="s">
        <v>143</v>
      </c>
      <c r="B123" s="43"/>
      <c r="C123" s="43"/>
      <c r="D123" s="43"/>
      <c r="E123" s="43"/>
      <c r="F123" s="76"/>
      <c r="G123" s="69" t="s">
        <v>114</v>
      </c>
      <c r="H123" s="69" t="s">
        <v>172</v>
      </c>
      <c r="I123" s="69" t="s">
        <v>181</v>
      </c>
      <c r="J123" s="69" t="s">
        <v>144</v>
      </c>
      <c r="K123" s="123"/>
      <c r="L123" s="123"/>
      <c r="M123" s="67"/>
    </row>
    <row r="124" spans="1:13">
      <c r="A124" s="68" t="s">
        <v>147</v>
      </c>
      <c r="B124" s="43"/>
      <c r="C124" s="43"/>
      <c r="D124" s="43"/>
      <c r="E124" s="43"/>
      <c r="F124" s="76"/>
      <c r="G124" s="69" t="s">
        <v>114</v>
      </c>
      <c r="H124" s="69" t="s">
        <v>172</v>
      </c>
      <c r="I124" s="69" t="s">
        <v>181</v>
      </c>
      <c r="J124" s="69" t="s">
        <v>148</v>
      </c>
      <c r="K124" s="126">
        <v>11.6</v>
      </c>
      <c r="L124" s="126">
        <v>11.6</v>
      </c>
      <c r="M124" s="70">
        <f t="shared" si="16"/>
        <v>100</v>
      </c>
    </row>
    <row r="125" spans="1:13">
      <c r="A125" s="63" t="s">
        <v>182</v>
      </c>
      <c r="B125" s="18"/>
      <c r="C125" s="18"/>
      <c r="D125" s="18"/>
      <c r="E125" s="18"/>
      <c r="F125" s="24"/>
      <c r="G125" s="72"/>
      <c r="H125" s="72"/>
      <c r="I125" s="72"/>
      <c r="J125" s="72"/>
      <c r="K125" s="124"/>
      <c r="L125" s="124"/>
      <c r="M125" s="73"/>
    </row>
    <row r="126" spans="1:13">
      <c r="A126" s="63" t="s">
        <v>183</v>
      </c>
      <c r="B126" s="43"/>
      <c r="C126" s="43"/>
      <c r="D126" s="43"/>
      <c r="E126" s="43"/>
      <c r="F126" s="76"/>
      <c r="G126" s="79" t="s">
        <v>114</v>
      </c>
      <c r="H126" s="79" t="s">
        <v>172</v>
      </c>
      <c r="I126" s="79" t="s">
        <v>184</v>
      </c>
      <c r="J126" s="79"/>
      <c r="K126" s="127">
        <f>K128+K132</f>
        <v>637.30000000000007</v>
      </c>
      <c r="L126" s="127">
        <f>L128+L132</f>
        <v>637.30000000000007</v>
      </c>
      <c r="M126" s="61">
        <f t="shared" si="16"/>
        <v>100</v>
      </c>
    </row>
    <row r="127" spans="1:13">
      <c r="A127" s="63" t="s">
        <v>122</v>
      </c>
      <c r="B127" s="43"/>
      <c r="C127" s="43"/>
      <c r="D127" s="43"/>
      <c r="E127" s="43"/>
      <c r="F127" s="76"/>
      <c r="G127" s="79"/>
      <c r="H127" s="79"/>
      <c r="I127" s="79"/>
      <c r="J127" s="79"/>
      <c r="K127" s="127"/>
      <c r="L127" s="127"/>
      <c r="M127" s="80"/>
    </row>
    <row r="128" spans="1:13">
      <c r="A128" s="63" t="s">
        <v>123</v>
      </c>
      <c r="B128" s="43"/>
      <c r="C128" s="43"/>
      <c r="D128" s="43"/>
      <c r="E128" s="43"/>
      <c r="F128" s="76"/>
      <c r="G128" s="79" t="s">
        <v>114</v>
      </c>
      <c r="H128" s="79" t="s">
        <v>172</v>
      </c>
      <c r="I128" s="79" t="s">
        <v>184</v>
      </c>
      <c r="J128" s="66" t="s">
        <v>124</v>
      </c>
      <c r="K128" s="127">
        <f>K129</f>
        <v>554.20000000000005</v>
      </c>
      <c r="L128" s="127">
        <f>L129</f>
        <v>554.20000000000005</v>
      </c>
      <c r="M128" s="61">
        <f t="shared" si="16"/>
        <v>100</v>
      </c>
    </row>
    <row r="129" spans="1:13">
      <c r="A129" s="63" t="s">
        <v>125</v>
      </c>
      <c r="B129" s="43"/>
      <c r="C129" s="43"/>
      <c r="D129" s="43"/>
      <c r="E129" s="43"/>
      <c r="F129" s="76"/>
      <c r="G129" s="79" t="s">
        <v>114</v>
      </c>
      <c r="H129" s="79" t="s">
        <v>172</v>
      </c>
      <c r="I129" s="79" t="s">
        <v>184</v>
      </c>
      <c r="J129" s="66" t="s">
        <v>126</v>
      </c>
      <c r="K129" s="127">
        <f>K130+K131</f>
        <v>554.20000000000005</v>
      </c>
      <c r="L129" s="127">
        <f>L130+L131</f>
        <v>554.20000000000005</v>
      </c>
      <c r="M129" s="61">
        <f t="shared" si="16"/>
        <v>100</v>
      </c>
    </row>
    <row r="130" spans="1:13">
      <c r="A130" s="68" t="s">
        <v>127</v>
      </c>
      <c r="B130" s="43"/>
      <c r="C130" s="43"/>
      <c r="D130" s="43"/>
      <c r="E130" s="43"/>
      <c r="F130" s="76"/>
      <c r="G130" s="75" t="s">
        <v>114</v>
      </c>
      <c r="H130" s="75" t="s">
        <v>172</v>
      </c>
      <c r="I130" s="75" t="s">
        <v>184</v>
      </c>
      <c r="J130" s="69" t="s">
        <v>128</v>
      </c>
      <c r="K130" s="128">
        <v>554.20000000000005</v>
      </c>
      <c r="L130" s="128">
        <v>554.20000000000005</v>
      </c>
      <c r="M130" s="70">
        <f t="shared" si="16"/>
        <v>100</v>
      </c>
    </row>
    <row r="131" spans="1:13">
      <c r="A131" s="68" t="s">
        <v>137</v>
      </c>
      <c r="B131" s="43"/>
      <c r="C131" s="43"/>
      <c r="D131" s="43"/>
      <c r="E131" s="43"/>
      <c r="F131" s="76"/>
      <c r="G131" s="75" t="s">
        <v>114</v>
      </c>
      <c r="H131" s="75" t="s">
        <v>172</v>
      </c>
      <c r="I131" s="75" t="s">
        <v>184</v>
      </c>
      <c r="J131" s="69" t="s">
        <v>138</v>
      </c>
      <c r="K131" s="127"/>
      <c r="L131" s="127"/>
      <c r="M131" s="80"/>
    </row>
    <row r="132" spans="1:13">
      <c r="A132" s="63" t="s">
        <v>139</v>
      </c>
      <c r="B132" s="43"/>
      <c r="C132" s="43"/>
      <c r="D132" s="43"/>
      <c r="E132" s="43"/>
      <c r="F132" s="76"/>
      <c r="G132" s="72" t="s">
        <v>114</v>
      </c>
      <c r="H132" s="72" t="s">
        <v>172</v>
      </c>
      <c r="I132" s="79" t="s">
        <v>184</v>
      </c>
      <c r="J132" s="66" t="s">
        <v>140</v>
      </c>
      <c r="K132" s="127">
        <f>K133</f>
        <v>83.1</v>
      </c>
      <c r="L132" s="127">
        <f>L133</f>
        <v>83.1</v>
      </c>
      <c r="M132" s="61">
        <f t="shared" si="16"/>
        <v>100</v>
      </c>
    </row>
    <row r="133" spans="1:13">
      <c r="A133" s="63" t="s">
        <v>141</v>
      </c>
      <c r="B133" s="43"/>
      <c r="C133" s="43"/>
      <c r="D133" s="43"/>
      <c r="E133" s="43"/>
      <c r="F133" s="76"/>
      <c r="G133" s="72" t="s">
        <v>114</v>
      </c>
      <c r="H133" s="72" t="s">
        <v>172</v>
      </c>
      <c r="I133" s="79" t="s">
        <v>184</v>
      </c>
      <c r="J133" s="66" t="s">
        <v>142</v>
      </c>
      <c r="K133" s="127">
        <f>K134+K135</f>
        <v>83.1</v>
      </c>
      <c r="L133" s="127">
        <f>L134+L135</f>
        <v>83.1</v>
      </c>
      <c r="M133" s="61">
        <f t="shared" si="16"/>
        <v>100</v>
      </c>
    </row>
    <row r="134" spans="1:13">
      <c r="A134" s="68" t="s">
        <v>143</v>
      </c>
      <c r="B134" s="43"/>
      <c r="C134" s="43"/>
      <c r="D134" s="43"/>
      <c r="E134" s="43"/>
      <c r="F134" s="76"/>
      <c r="G134" s="75" t="s">
        <v>114</v>
      </c>
      <c r="H134" s="75" t="s">
        <v>172</v>
      </c>
      <c r="I134" s="75" t="s">
        <v>184</v>
      </c>
      <c r="J134" s="69" t="s">
        <v>144</v>
      </c>
      <c r="K134" s="127"/>
      <c r="L134" s="127"/>
      <c r="M134" s="80"/>
    </row>
    <row r="135" spans="1:13">
      <c r="A135" s="68" t="s">
        <v>147</v>
      </c>
      <c r="B135" s="43"/>
      <c r="C135" s="43"/>
      <c r="D135" s="43"/>
      <c r="E135" s="43"/>
      <c r="F135" s="76"/>
      <c r="G135" s="75" t="s">
        <v>114</v>
      </c>
      <c r="H135" s="75" t="s">
        <v>172</v>
      </c>
      <c r="I135" s="75" t="s">
        <v>184</v>
      </c>
      <c r="J135" s="69" t="s">
        <v>148</v>
      </c>
      <c r="K135" s="125">
        <v>83.1</v>
      </c>
      <c r="L135" s="125">
        <v>83.1</v>
      </c>
      <c r="M135" s="70">
        <f t="shared" si="16"/>
        <v>100</v>
      </c>
    </row>
    <row r="136" spans="1:13">
      <c r="A136" s="63" t="s">
        <v>192</v>
      </c>
      <c r="B136" s="43"/>
      <c r="C136" s="43"/>
      <c r="D136" s="43"/>
      <c r="E136" s="43"/>
      <c r="F136" s="76"/>
      <c r="G136" s="72"/>
      <c r="H136" s="72"/>
      <c r="I136" s="72"/>
      <c r="J136" s="66"/>
      <c r="K136" s="124"/>
      <c r="L136" s="124"/>
      <c r="M136" s="73"/>
    </row>
    <row r="137" spans="1:13">
      <c r="A137" s="63" t="s">
        <v>193</v>
      </c>
      <c r="B137" s="43"/>
      <c r="C137" s="43"/>
      <c r="D137" s="43"/>
      <c r="E137" s="43"/>
      <c r="F137" s="76"/>
      <c r="G137" s="72" t="s">
        <v>114</v>
      </c>
      <c r="H137" s="72" t="s">
        <v>172</v>
      </c>
      <c r="I137" s="72"/>
      <c r="J137" s="66"/>
      <c r="K137" s="124">
        <f t="shared" ref="K137:L139" si="18">K138</f>
        <v>0.7</v>
      </c>
      <c r="L137" s="124">
        <f t="shared" si="18"/>
        <v>0.7</v>
      </c>
      <c r="M137" s="61">
        <f t="shared" si="16"/>
        <v>100</v>
      </c>
    </row>
    <row r="138" spans="1:13">
      <c r="A138" s="63" t="s">
        <v>139</v>
      </c>
      <c r="B138" s="43"/>
      <c r="C138" s="43"/>
      <c r="D138" s="43"/>
      <c r="E138" s="43"/>
      <c r="F138" s="76"/>
      <c r="G138" s="72" t="s">
        <v>114</v>
      </c>
      <c r="H138" s="72" t="s">
        <v>172</v>
      </c>
      <c r="I138" s="72" t="s">
        <v>194</v>
      </c>
      <c r="J138" s="66" t="s">
        <v>140</v>
      </c>
      <c r="K138" s="124">
        <f t="shared" si="18"/>
        <v>0.7</v>
      </c>
      <c r="L138" s="124">
        <f t="shared" si="18"/>
        <v>0.7</v>
      </c>
      <c r="M138" s="61">
        <f t="shared" si="16"/>
        <v>100</v>
      </c>
    </row>
    <row r="139" spans="1:13">
      <c r="A139" s="63" t="s">
        <v>141</v>
      </c>
      <c r="B139" s="43"/>
      <c r="C139" s="43"/>
      <c r="D139" s="43"/>
      <c r="E139" s="43"/>
      <c r="F139" s="76"/>
      <c r="G139" s="72" t="s">
        <v>114</v>
      </c>
      <c r="H139" s="72" t="s">
        <v>172</v>
      </c>
      <c r="I139" s="72" t="s">
        <v>194</v>
      </c>
      <c r="J139" s="66" t="s">
        <v>142</v>
      </c>
      <c r="K139" s="124">
        <f t="shared" si="18"/>
        <v>0.7</v>
      </c>
      <c r="L139" s="124">
        <f t="shared" si="18"/>
        <v>0.7</v>
      </c>
      <c r="M139" s="61">
        <f t="shared" si="16"/>
        <v>100</v>
      </c>
    </row>
    <row r="140" spans="1:13">
      <c r="A140" s="68" t="s">
        <v>147</v>
      </c>
      <c r="B140" s="43"/>
      <c r="C140" s="43"/>
      <c r="D140" s="43"/>
      <c r="E140" s="43"/>
      <c r="F140" s="76"/>
      <c r="G140" s="75" t="s">
        <v>114</v>
      </c>
      <c r="H140" s="75" t="s">
        <v>172</v>
      </c>
      <c r="I140" s="75" t="s">
        <v>194</v>
      </c>
      <c r="J140" s="69" t="s">
        <v>148</v>
      </c>
      <c r="K140" s="125">
        <v>0.7</v>
      </c>
      <c r="L140" s="125">
        <v>0.7</v>
      </c>
      <c r="M140" s="70">
        <f t="shared" si="16"/>
        <v>100</v>
      </c>
    </row>
    <row r="141" spans="1:13">
      <c r="A141" s="83" t="s">
        <v>185</v>
      </c>
      <c r="B141" s="43"/>
      <c r="C141" s="43"/>
      <c r="D141" s="43"/>
      <c r="E141" s="43"/>
      <c r="F141" s="76"/>
      <c r="G141" s="75"/>
      <c r="H141" s="75"/>
      <c r="I141" s="75"/>
      <c r="J141" s="75"/>
      <c r="K141" s="125"/>
      <c r="L141" s="125"/>
      <c r="M141" s="27"/>
    </row>
    <row r="142" spans="1:13">
      <c r="A142" s="83" t="s">
        <v>186</v>
      </c>
      <c r="B142" s="43"/>
      <c r="C142" s="43"/>
      <c r="D142" s="43"/>
      <c r="E142" s="43"/>
      <c r="F142" s="76"/>
      <c r="G142" s="72" t="s">
        <v>114</v>
      </c>
      <c r="H142" s="72" t="s">
        <v>172</v>
      </c>
      <c r="I142" s="72" t="s">
        <v>187</v>
      </c>
      <c r="J142" s="72"/>
      <c r="K142" s="124">
        <f t="shared" ref="K142:L144" si="19">K143</f>
        <v>63.2</v>
      </c>
      <c r="L142" s="124">
        <f t="shared" si="19"/>
        <v>63.2</v>
      </c>
      <c r="M142" s="61">
        <f t="shared" si="16"/>
        <v>100</v>
      </c>
    </row>
    <row r="143" spans="1:13">
      <c r="A143" s="83" t="s">
        <v>188</v>
      </c>
      <c r="B143" s="43"/>
      <c r="C143" s="43"/>
      <c r="D143" s="43"/>
      <c r="E143" s="43"/>
      <c r="F143" s="76"/>
      <c r="G143" s="72" t="s">
        <v>114</v>
      </c>
      <c r="H143" s="72" t="s">
        <v>172</v>
      </c>
      <c r="I143" s="72" t="s">
        <v>187</v>
      </c>
      <c r="J143" s="72" t="s">
        <v>189</v>
      </c>
      <c r="K143" s="124">
        <f t="shared" si="19"/>
        <v>63.2</v>
      </c>
      <c r="L143" s="124">
        <f t="shared" si="19"/>
        <v>63.2</v>
      </c>
      <c r="M143" s="61">
        <f t="shared" si="16"/>
        <v>100</v>
      </c>
    </row>
    <row r="144" spans="1:13">
      <c r="A144" s="83" t="s">
        <v>190</v>
      </c>
      <c r="B144" s="43"/>
      <c r="C144" s="43"/>
      <c r="D144" s="43"/>
      <c r="E144" s="43"/>
      <c r="F144" s="76"/>
      <c r="G144" s="72" t="s">
        <v>114</v>
      </c>
      <c r="H144" s="72" t="s">
        <v>172</v>
      </c>
      <c r="I144" s="72" t="s">
        <v>187</v>
      </c>
      <c r="J144" s="72" t="s">
        <v>191</v>
      </c>
      <c r="K144" s="124">
        <f t="shared" si="19"/>
        <v>63.2</v>
      </c>
      <c r="L144" s="124">
        <f t="shared" si="19"/>
        <v>63.2</v>
      </c>
      <c r="M144" s="61">
        <f t="shared" si="16"/>
        <v>100</v>
      </c>
    </row>
    <row r="145" spans="1:13">
      <c r="A145" s="16" t="s">
        <v>190</v>
      </c>
      <c r="B145" s="43"/>
      <c r="C145" s="43"/>
      <c r="D145" s="43"/>
      <c r="E145" s="43"/>
      <c r="F145" s="76"/>
      <c r="G145" s="75" t="s">
        <v>114</v>
      </c>
      <c r="H145" s="75" t="s">
        <v>172</v>
      </c>
      <c r="I145" s="75" t="s">
        <v>187</v>
      </c>
      <c r="J145" s="75" t="s">
        <v>191</v>
      </c>
      <c r="K145" s="125">
        <v>63.2</v>
      </c>
      <c r="L145" s="125">
        <v>63.2</v>
      </c>
      <c r="M145" s="70">
        <f t="shared" ref="M145" si="20">L145/K145*100</f>
        <v>100</v>
      </c>
    </row>
    <row r="146" spans="1:13">
      <c r="A146" s="83" t="s">
        <v>195</v>
      </c>
      <c r="B146" s="43"/>
      <c r="C146" s="43"/>
      <c r="D146" s="43"/>
      <c r="E146" s="43"/>
      <c r="F146" s="76"/>
      <c r="G146" s="75"/>
      <c r="H146" s="75"/>
      <c r="I146" s="75"/>
      <c r="J146" s="75"/>
      <c r="K146" s="125"/>
      <c r="L146" s="125"/>
      <c r="M146" s="27"/>
    </row>
    <row r="147" spans="1:13">
      <c r="A147" s="83" t="s">
        <v>196</v>
      </c>
      <c r="B147" s="43"/>
      <c r="C147" s="43"/>
      <c r="D147" s="43"/>
      <c r="E147" s="43"/>
      <c r="F147" s="76"/>
      <c r="G147" s="75"/>
      <c r="H147" s="75"/>
      <c r="I147" s="75"/>
      <c r="J147" s="75"/>
      <c r="K147" s="125"/>
      <c r="L147" s="125"/>
      <c r="M147" s="27"/>
    </row>
    <row r="148" spans="1:13">
      <c r="A148" s="83" t="s">
        <v>197</v>
      </c>
      <c r="B148" s="43"/>
      <c r="C148" s="43"/>
      <c r="D148" s="43"/>
      <c r="E148" s="43"/>
      <c r="F148" s="76"/>
      <c r="G148" s="72" t="s">
        <v>114</v>
      </c>
      <c r="H148" s="72" t="s">
        <v>172</v>
      </c>
      <c r="I148" s="72" t="s">
        <v>25</v>
      </c>
      <c r="J148" s="72"/>
      <c r="K148" s="124">
        <f>K149</f>
        <v>1</v>
      </c>
      <c r="L148" s="124">
        <f>L149</f>
        <v>1</v>
      </c>
      <c r="M148" s="61">
        <f t="shared" ref="M148:M150" si="21">L148/K148*100</f>
        <v>100</v>
      </c>
    </row>
    <row r="149" spans="1:13">
      <c r="A149" s="63" t="s">
        <v>139</v>
      </c>
      <c r="B149" s="43"/>
      <c r="C149" s="43"/>
      <c r="D149" s="43"/>
      <c r="E149" s="43"/>
      <c r="F149" s="76"/>
      <c r="G149" s="72" t="s">
        <v>114</v>
      </c>
      <c r="H149" s="72" t="s">
        <v>172</v>
      </c>
      <c r="I149" s="72" t="s">
        <v>25</v>
      </c>
      <c r="J149" s="72" t="s">
        <v>140</v>
      </c>
      <c r="K149" s="124">
        <f>K150</f>
        <v>1</v>
      </c>
      <c r="L149" s="124">
        <f>L150</f>
        <v>1</v>
      </c>
      <c r="M149" s="61">
        <f t="shared" si="21"/>
        <v>100</v>
      </c>
    </row>
    <row r="150" spans="1:13">
      <c r="A150" s="63" t="s">
        <v>141</v>
      </c>
      <c r="B150" s="43"/>
      <c r="C150" s="43"/>
      <c r="D150" s="43"/>
      <c r="E150" s="43"/>
      <c r="F150" s="76"/>
      <c r="G150" s="72" t="s">
        <v>114</v>
      </c>
      <c r="H150" s="72" t="s">
        <v>172</v>
      </c>
      <c r="I150" s="72" t="s">
        <v>25</v>
      </c>
      <c r="J150" s="72" t="s">
        <v>142</v>
      </c>
      <c r="K150" s="124">
        <f>K152</f>
        <v>1</v>
      </c>
      <c r="L150" s="124">
        <f>L152</f>
        <v>1</v>
      </c>
      <c r="M150" s="61">
        <f t="shared" si="21"/>
        <v>100</v>
      </c>
    </row>
    <row r="151" spans="1:13">
      <c r="A151" s="68" t="s">
        <v>143</v>
      </c>
      <c r="B151" s="43"/>
      <c r="C151" s="43"/>
      <c r="D151" s="43"/>
      <c r="E151" s="43"/>
      <c r="F151" s="76"/>
      <c r="G151" s="75" t="s">
        <v>114</v>
      </c>
      <c r="H151" s="75" t="s">
        <v>172</v>
      </c>
      <c r="I151" s="75" t="s">
        <v>25</v>
      </c>
      <c r="J151" s="75" t="s">
        <v>144</v>
      </c>
      <c r="K151" s="125"/>
      <c r="L151" s="125"/>
      <c r="M151" s="27"/>
    </row>
    <row r="152" spans="1:13">
      <c r="A152" s="68" t="s">
        <v>147</v>
      </c>
      <c r="B152" s="43"/>
      <c r="C152" s="43"/>
      <c r="D152" s="43"/>
      <c r="E152" s="43"/>
      <c r="F152" s="76"/>
      <c r="G152" s="75" t="s">
        <v>114</v>
      </c>
      <c r="H152" s="75" t="s">
        <v>172</v>
      </c>
      <c r="I152" s="75" t="s">
        <v>25</v>
      </c>
      <c r="J152" s="75" t="s">
        <v>148</v>
      </c>
      <c r="K152" s="125">
        <v>1</v>
      </c>
      <c r="L152" s="125">
        <v>1</v>
      </c>
      <c r="M152" s="70">
        <f t="shared" ref="M152" si="22">L152/K152*100</f>
        <v>100</v>
      </c>
    </row>
    <row r="153" spans="1:13">
      <c r="A153" s="63" t="s">
        <v>198</v>
      </c>
      <c r="B153" s="43"/>
      <c r="C153" s="43"/>
      <c r="D153" s="43"/>
      <c r="E153" s="43"/>
      <c r="F153" s="76"/>
      <c r="G153" s="75"/>
      <c r="H153" s="75"/>
      <c r="I153" s="75"/>
      <c r="J153" s="75"/>
      <c r="K153" s="125"/>
      <c r="L153" s="125"/>
      <c r="M153" s="27"/>
    </row>
    <row r="154" spans="1:13">
      <c r="A154" s="83" t="s">
        <v>199</v>
      </c>
      <c r="B154" s="43"/>
      <c r="C154" s="43"/>
      <c r="D154" s="43"/>
      <c r="E154" s="43"/>
      <c r="F154" s="76"/>
      <c r="G154" s="72" t="s">
        <v>114</v>
      </c>
      <c r="H154" s="72" t="s">
        <v>172</v>
      </c>
      <c r="I154" s="72" t="s">
        <v>31</v>
      </c>
      <c r="J154" s="72"/>
      <c r="K154" s="124">
        <f>K155</f>
        <v>12</v>
      </c>
      <c r="L154" s="124">
        <f>L155</f>
        <v>11.9</v>
      </c>
      <c r="M154" s="61">
        <f t="shared" ref="M154:M156" si="23">L154/K154*100</f>
        <v>99.166666666666671</v>
      </c>
    </row>
    <row r="155" spans="1:13">
      <c r="A155" s="63" t="s">
        <v>139</v>
      </c>
      <c r="B155" s="43"/>
      <c r="C155" s="43"/>
      <c r="D155" s="43"/>
      <c r="E155" s="43"/>
      <c r="F155" s="76"/>
      <c r="G155" s="72" t="s">
        <v>114</v>
      </c>
      <c r="H155" s="72" t="s">
        <v>172</v>
      </c>
      <c r="I155" s="72" t="s">
        <v>31</v>
      </c>
      <c r="J155" s="72" t="s">
        <v>140</v>
      </c>
      <c r="K155" s="124">
        <f>K156</f>
        <v>12</v>
      </c>
      <c r="L155" s="124">
        <f>L156</f>
        <v>11.9</v>
      </c>
      <c r="M155" s="61">
        <f t="shared" si="23"/>
        <v>99.166666666666671</v>
      </c>
    </row>
    <row r="156" spans="1:13">
      <c r="A156" s="63" t="s">
        <v>141</v>
      </c>
      <c r="B156" s="43"/>
      <c r="C156" s="43"/>
      <c r="D156" s="43"/>
      <c r="E156" s="43"/>
      <c r="F156" s="76"/>
      <c r="G156" s="72" t="s">
        <v>114</v>
      </c>
      <c r="H156" s="72" t="s">
        <v>172</v>
      </c>
      <c r="I156" s="72" t="s">
        <v>31</v>
      </c>
      <c r="J156" s="72" t="s">
        <v>142</v>
      </c>
      <c r="K156" s="124">
        <f>K158</f>
        <v>12</v>
      </c>
      <c r="L156" s="124">
        <f>L158</f>
        <v>11.9</v>
      </c>
      <c r="M156" s="61">
        <f t="shared" si="23"/>
        <v>99.166666666666671</v>
      </c>
    </row>
    <row r="157" spans="1:13">
      <c r="A157" s="68" t="s">
        <v>143</v>
      </c>
      <c r="B157" s="43"/>
      <c r="C157" s="43"/>
      <c r="D157" s="43"/>
      <c r="E157" s="43"/>
      <c r="F157" s="76"/>
      <c r="G157" s="75" t="s">
        <v>114</v>
      </c>
      <c r="H157" s="75" t="s">
        <v>172</v>
      </c>
      <c r="I157" s="75" t="s">
        <v>31</v>
      </c>
      <c r="J157" s="75" t="s">
        <v>144</v>
      </c>
      <c r="K157" s="125"/>
      <c r="L157" s="125"/>
      <c r="M157" s="27"/>
    </row>
    <row r="158" spans="1:13">
      <c r="A158" s="68" t="s">
        <v>147</v>
      </c>
      <c r="B158" s="43"/>
      <c r="C158" s="43"/>
      <c r="D158" s="43"/>
      <c r="E158" s="43"/>
      <c r="F158" s="76"/>
      <c r="G158" s="75" t="s">
        <v>114</v>
      </c>
      <c r="H158" s="75" t="s">
        <v>172</v>
      </c>
      <c r="I158" s="75" t="s">
        <v>31</v>
      </c>
      <c r="J158" s="75" t="s">
        <v>148</v>
      </c>
      <c r="K158" s="125">
        <v>12</v>
      </c>
      <c r="L158" s="125">
        <v>11.9</v>
      </c>
      <c r="M158" s="70">
        <f t="shared" ref="M158:M162" si="24">L158/K158*100</f>
        <v>99.166666666666671</v>
      </c>
    </row>
    <row r="159" spans="1:13">
      <c r="A159" s="63" t="s">
        <v>200</v>
      </c>
      <c r="B159" s="43"/>
      <c r="C159" s="43"/>
      <c r="D159" s="43"/>
      <c r="E159" s="43"/>
      <c r="F159" s="76"/>
      <c r="G159" s="72" t="s">
        <v>114</v>
      </c>
      <c r="H159" s="72" t="s">
        <v>172</v>
      </c>
      <c r="I159" s="72" t="s">
        <v>72</v>
      </c>
      <c r="J159" s="72"/>
      <c r="K159" s="124">
        <f>K160</f>
        <v>47</v>
      </c>
      <c r="L159" s="124">
        <f>L160</f>
        <v>47</v>
      </c>
      <c r="M159" s="61">
        <f t="shared" si="24"/>
        <v>100</v>
      </c>
    </row>
    <row r="160" spans="1:13">
      <c r="A160" s="63" t="s">
        <v>139</v>
      </c>
      <c r="B160" s="43"/>
      <c r="C160" s="43"/>
      <c r="D160" s="43"/>
      <c r="E160" s="43"/>
      <c r="F160" s="76"/>
      <c r="G160" s="72" t="s">
        <v>114</v>
      </c>
      <c r="H160" s="72" t="s">
        <v>172</v>
      </c>
      <c r="I160" s="72" t="s">
        <v>72</v>
      </c>
      <c r="J160" s="72" t="s">
        <v>140</v>
      </c>
      <c r="K160" s="124">
        <f>K161</f>
        <v>47</v>
      </c>
      <c r="L160" s="124">
        <f>L161</f>
        <v>47</v>
      </c>
      <c r="M160" s="61">
        <f t="shared" si="24"/>
        <v>100</v>
      </c>
    </row>
    <row r="161" spans="1:13">
      <c r="A161" s="63" t="s">
        <v>141</v>
      </c>
      <c r="B161" s="43"/>
      <c r="C161" s="43"/>
      <c r="D161" s="43"/>
      <c r="E161" s="43"/>
      <c r="F161" s="76"/>
      <c r="G161" s="72" t="s">
        <v>114</v>
      </c>
      <c r="H161" s="72" t="s">
        <v>172</v>
      </c>
      <c r="I161" s="72" t="s">
        <v>72</v>
      </c>
      <c r="J161" s="72" t="s">
        <v>142</v>
      </c>
      <c r="K161" s="124">
        <f>K162+K163</f>
        <v>47</v>
      </c>
      <c r="L161" s="124">
        <f>L162+L163</f>
        <v>47</v>
      </c>
      <c r="M161" s="61">
        <f t="shared" si="24"/>
        <v>100</v>
      </c>
    </row>
    <row r="162" spans="1:13">
      <c r="A162" s="68" t="s">
        <v>147</v>
      </c>
      <c r="B162" s="43"/>
      <c r="C162" s="43"/>
      <c r="D162" s="43"/>
      <c r="E162" s="43"/>
      <c r="F162" s="76"/>
      <c r="G162" s="75" t="s">
        <v>114</v>
      </c>
      <c r="H162" s="75" t="s">
        <v>172</v>
      </c>
      <c r="I162" s="75" t="s">
        <v>72</v>
      </c>
      <c r="J162" s="75" t="s">
        <v>148</v>
      </c>
      <c r="K162" s="125">
        <v>47</v>
      </c>
      <c r="L162" s="125">
        <v>47</v>
      </c>
      <c r="M162" s="70">
        <f t="shared" si="24"/>
        <v>100</v>
      </c>
    </row>
    <row r="163" spans="1:13">
      <c r="A163" s="63" t="s">
        <v>201</v>
      </c>
      <c r="B163" s="43"/>
      <c r="C163" s="43"/>
      <c r="D163" s="43"/>
      <c r="E163" s="43"/>
      <c r="F163" s="76"/>
      <c r="G163" s="72"/>
      <c r="H163" s="72"/>
      <c r="I163" s="72"/>
      <c r="J163" s="72"/>
      <c r="K163" s="124"/>
      <c r="L163" s="124"/>
      <c r="M163" s="73"/>
    </row>
    <row r="164" spans="1:13">
      <c r="A164" s="63" t="s">
        <v>202</v>
      </c>
      <c r="B164" s="43"/>
      <c r="C164" s="43"/>
      <c r="D164" s="43"/>
      <c r="E164" s="43"/>
      <c r="F164" s="76"/>
      <c r="G164" s="72"/>
      <c r="H164" s="72"/>
      <c r="I164" s="72"/>
      <c r="J164" s="72"/>
      <c r="K164" s="124"/>
      <c r="L164" s="124"/>
      <c r="M164" s="73"/>
    </row>
    <row r="165" spans="1:13">
      <c r="A165" s="63" t="s">
        <v>203</v>
      </c>
      <c r="B165" s="43"/>
      <c r="C165" s="43"/>
      <c r="D165" s="43"/>
      <c r="E165" s="43"/>
      <c r="F165" s="76"/>
      <c r="G165" s="72" t="s">
        <v>114</v>
      </c>
      <c r="H165" s="72" t="s">
        <v>172</v>
      </c>
      <c r="I165" s="72" t="s">
        <v>88</v>
      </c>
      <c r="J165" s="72"/>
      <c r="K165" s="124">
        <f>K166</f>
        <v>49.9</v>
      </c>
      <c r="L165" s="124">
        <f>L166</f>
        <v>49.9</v>
      </c>
      <c r="M165" s="61">
        <f t="shared" ref="M165:M198" si="25">L165/K165*100</f>
        <v>100</v>
      </c>
    </row>
    <row r="166" spans="1:13">
      <c r="A166" s="63" t="s">
        <v>139</v>
      </c>
      <c r="B166" s="43"/>
      <c r="C166" s="43"/>
      <c r="D166" s="43"/>
      <c r="E166" s="43"/>
      <c r="F166" s="76"/>
      <c r="G166" s="72" t="s">
        <v>114</v>
      </c>
      <c r="H166" s="72" t="s">
        <v>172</v>
      </c>
      <c r="I166" s="72" t="s">
        <v>88</v>
      </c>
      <c r="J166" s="72" t="s">
        <v>140</v>
      </c>
      <c r="K166" s="124">
        <f>K167</f>
        <v>49.9</v>
      </c>
      <c r="L166" s="124">
        <f>L167</f>
        <v>49.9</v>
      </c>
      <c r="M166" s="61">
        <f t="shared" si="25"/>
        <v>100</v>
      </c>
    </row>
    <row r="167" spans="1:13">
      <c r="A167" s="63" t="s">
        <v>141</v>
      </c>
      <c r="B167" s="43"/>
      <c r="C167" s="43"/>
      <c r="D167" s="43"/>
      <c r="E167" s="43"/>
      <c r="F167" s="76"/>
      <c r="G167" s="72" t="s">
        <v>114</v>
      </c>
      <c r="H167" s="72" t="s">
        <v>172</v>
      </c>
      <c r="I167" s="72" t="s">
        <v>88</v>
      </c>
      <c r="J167" s="72" t="s">
        <v>142</v>
      </c>
      <c r="K167" s="124">
        <f>K168+K169</f>
        <v>49.9</v>
      </c>
      <c r="L167" s="124">
        <f>L168+L169</f>
        <v>49.9</v>
      </c>
      <c r="M167" s="61">
        <f t="shared" si="25"/>
        <v>100</v>
      </c>
    </row>
    <row r="168" spans="1:13">
      <c r="A168" s="68" t="s">
        <v>147</v>
      </c>
      <c r="B168" s="43"/>
      <c r="C168" s="43"/>
      <c r="D168" s="43"/>
      <c r="E168" s="43"/>
      <c r="F168" s="76"/>
      <c r="G168" s="75" t="s">
        <v>114</v>
      </c>
      <c r="H168" s="75" t="s">
        <v>172</v>
      </c>
      <c r="I168" s="75" t="s">
        <v>88</v>
      </c>
      <c r="J168" s="75" t="s">
        <v>148</v>
      </c>
      <c r="K168" s="125">
        <v>49.9</v>
      </c>
      <c r="L168" s="125">
        <v>49.9</v>
      </c>
      <c r="M168" s="70">
        <f t="shared" si="25"/>
        <v>100</v>
      </c>
    </row>
    <row r="169" spans="1:13">
      <c r="A169" s="63" t="s">
        <v>204</v>
      </c>
      <c r="B169" s="43"/>
      <c r="C169" s="43"/>
      <c r="D169" s="43"/>
      <c r="E169" s="43"/>
      <c r="F169" s="76"/>
      <c r="G169" s="75"/>
      <c r="H169" s="75"/>
      <c r="I169" s="75"/>
      <c r="J169" s="75"/>
      <c r="K169" s="125"/>
      <c r="L169" s="125"/>
      <c r="M169" s="27"/>
    </row>
    <row r="170" spans="1:13">
      <c r="A170" s="83" t="s">
        <v>205</v>
      </c>
      <c r="B170" s="43"/>
      <c r="C170" s="43"/>
      <c r="D170" s="43"/>
      <c r="E170" s="43"/>
      <c r="F170" s="76"/>
      <c r="G170" s="72" t="s">
        <v>114</v>
      </c>
      <c r="H170" s="72" t="s">
        <v>172</v>
      </c>
      <c r="I170" s="72" t="s">
        <v>92</v>
      </c>
      <c r="J170" s="72"/>
      <c r="K170" s="124">
        <f>K171</f>
        <v>83.8</v>
      </c>
      <c r="L170" s="124">
        <f>L171</f>
        <v>83.8</v>
      </c>
      <c r="M170" s="61">
        <f t="shared" si="25"/>
        <v>100</v>
      </c>
    </row>
    <row r="171" spans="1:13">
      <c r="A171" s="63" t="s">
        <v>139</v>
      </c>
      <c r="B171" s="43"/>
      <c r="C171" s="43"/>
      <c r="D171" s="43"/>
      <c r="E171" s="43"/>
      <c r="F171" s="76"/>
      <c r="G171" s="72" t="s">
        <v>114</v>
      </c>
      <c r="H171" s="72" t="s">
        <v>172</v>
      </c>
      <c r="I171" s="72" t="s">
        <v>92</v>
      </c>
      <c r="J171" s="72" t="s">
        <v>140</v>
      </c>
      <c r="K171" s="124">
        <f>K172</f>
        <v>83.8</v>
      </c>
      <c r="L171" s="124">
        <f>L172</f>
        <v>83.8</v>
      </c>
      <c r="M171" s="61">
        <f t="shared" si="25"/>
        <v>100</v>
      </c>
    </row>
    <row r="172" spans="1:13">
      <c r="A172" s="63" t="s">
        <v>141</v>
      </c>
      <c r="B172" s="43"/>
      <c r="C172" s="43"/>
      <c r="D172" s="43"/>
      <c r="E172" s="43"/>
      <c r="F172" s="76"/>
      <c r="G172" s="72" t="s">
        <v>114</v>
      </c>
      <c r="H172" s="72" t="s">
        <v>172</v>
      </c>
      <c r="I172" s="72" t="s">
        <v>92</v>
      </c>
      <c r="J172" s="72" t="s">
        <v>142</v>
      </c>
      <c r="K172" s="124">
        <f>K173+K174</f>
        <v>83.8</v>
      </c>
      <c r="L172" s="124">
        <f>L173+L174</f>
        <v>83.8</v>
      </c>
      <c r="M172" s="61">
        <f t="shared" si="25"/>
        <v>100</v>
      </c>
    </row>
    <row r="173" spans="1:13">
      <c r="A173" s="68" t="s">
        <v>143</v>
      </c>
      <c r="B173" s="43"/>
      <c r="C173" s="43"/>
      <c r="D173" s="43"/>
      <c r="E173" s="43"/>
      <c r="F173" s="76"/>
      <c r="G173" s="75" t="s">
        <v>114</v>
      </c>
      <c r="H173" s="75" t="s">
        <v>172</v>
      </c>
      <c r="I173" s="75" t="s">
        <v>92</v>
      </c>
      <c r="J173" s="75" t="s">
        <v>144</v>
      </c>
      <c r="K173" s="125"/>
      <c r="L173" s="125"/>
      <c r="M173" s="27"/>
    </row>
    <row r="174" spans="1:13">
      <c r="A174" s="68" t="s">
        <v>147</v>
      </c>
      <c r="B174" s="43"/>
      <c r="C174" s="43"/>
      <c r="D174" s="43"/>
      <c r="E174" s="43"/>
      <c r="F174" s="76"/>
      <c r="G174" s="75" t="s">
        <v>114</v>
      </c>
      <c r="H174" s="75" t="s">
        <v>172</v>
      </c>
      <c r="I174" s="75" t="s">
        <v>92</v>
      </c>
      <c r="J174" s="75" t="s">
        <v>148</v>
      </c>
      <c r="K174" s="125">
        <v>83.8</v>
      </c>
      <c r="L174" s="125">
        <v>83.8</v>
      </c>
      <c r="M174" s="70">
        <f t="shared" si="25"/>
        <v>100</v>
      </c>
    </row>
    <row r="175" spans="1:13">
      <c r="A175" s="68"/>
      <c r="B175" s="43"/>
      <c r="C175" s="43"/>
      <c r="D175" s="43"/>
      <c r="E175" s="43"/>
      <c r="F175" s="76"/>
      <c r="G175" s="75"/>
      <c r="H175" s="75"/>
      <c r="I175" s="75"/>
      <c r="J175" s="75"/>
      <c r="K175" s="125"/>
      <c r="L175" s="125"/>
      <c r="M175" s="27"/>
    </row>
    <row r="176" spans="1:13">
      <c r="A176" s="63" t="s">
        <v>206</v>
      </c>
      <c r="B176" s="64"/>
      <c r="C176" s="64"/>
      <c r="D176" s="64"/>
      <c r="E176" s="64"/>
      <c r="F176" s="65"/>
      <c r="G176" s="79" t="s">
        <v>132</v>
      </c>
      <c r="H176" s="79"/>
      <c r="I176" s="79"/>
      <c r="J176" s="79"/>
      <c r="K176" s="127">
        <f>K177</f>
        <v>784.2</v>
      </c>
      <c r="L176" s="127">
        <f>L177</f>
        <v>184.2</v>
      </c>
      <c r="M176" s="61">
        <f t="shared" si="25"/>
        <v>23.488905891354246</v>
      </c>
    </row>
    <row r="177" spans="1:13">
      <c r="A177" s="83" t="s">
        <v>207</v>
      </c>
      <c r="B177" s="64"/>
      <c r="C177" s="64"/>
      <c r="D177" s="64"/>
      <c r="E177" s="64"/>
      <c r="F177" s="65"/>
      <c r="G177" s="66" t="s">
        <v>132</v>
      </c>
      <c r="H177" s="66" t="s">
        <v>208</v>
      </c>
      <c r="I177" s="66"/>
      <c r="J177" s="66"/>
      <c r="K177" s="123">
        <f>K179+K190+K195+K201+K187+K184</f>
        <v>784.2</v>
      </c>
      <c r="L177" s="123">
        <f>L179+L190+L195+L201+L187+L184</f>
        <v>184.2</v>
      </c>
      <c r="M177" s="61">
        <f t="shared" si="25"/>
        <v>23.488905891354246</v>
      </c>
    </row>
    <row r="178" spans="1:13">
      <c r="A178" s="83" t="s">
        <v>209</v>
      </c>
      <c r="B178" s="45"/>
      <c r="C178" s="45"/>
      <c r="D178" s="45"/>
      <c r="E178" s="45"/>
      <c r="F178" s="74"/>
      <c r="G178" s="69"/>
      <c r="H178" s="69"/>
      <c r="I178" s="69"/>
      <c r="J178" s="69"/>
      <c r="K178" s="126"/>
      <c r="L178" s="126"/>
      <c r="M178" s="70"/>
    </row>
    <row r="179" spans="1:13">
      <c r="A179" s="83" t="s">
        <v>210</v>
      </c>
      <c r="B179" s="64"/>
      <c r="C179" s="64"/>
      <c r="D179" s="64"/>
      <c r="E179" s="64"/>
      <c r="F179" s="65"/>
      <c r="G179" s="66" t="s">
        <v>211</v>
      </c>
      <c r="H179" s="66" t="s">
        <v>208</v>
      </c>
      <c r="I179" s="66" t="s">
        <v>212</v>
      </c>
      <c r="J179" s="66"/>
      <c r="K179" s="123">
        <f t="shared" ref="K179:L181" si="26">K180</f>
        <v>116.1</v>
      </c>
      <c r="L179" s="123">
        <f t="shared" si="26"/>
        <v>116.1</v>
      </c>
      <c r="M179" s="61">
        <f t="shared" si="25"/>
        <v>100</v>
      </c>
    </row>
    <row r="180" spans="1:13">
      <c r="A180" s="63" t="s">
        <v>139</v>
      </c>
      <c r="B180" s="64"/>
      <c r="C180" s="64"/>
      <c r="D180" s="64"/>
      <c r="E180" s="64"/>
      <c r="F180" s="65"/>
      <c r="G180" s="66" t="s">
        <v>132</v>
      </c>
      <c r="H180" s="66" t="s">
        <v>208</v>
      </c>
      <c r="I180" s="66" t="s">
        <v>212</v>
      </c>
      <c r="J180" s="66" t="s">
        <v>140</v>
      </c>
      <c r="K180" s="123">
        <f t="shared" si="26"/>
        <v>116.1</v>
      </c>
      <c r="L180" s="123">
        <f t="shared" si="26"/>
        <v>116.1</v>
      </c>
      <c r="M180" s="61">
        <f t="shared" si="25"/>
        <v>100</v>
      </c>
    </row>
    <row r="181" spans="1:13">
      <c r="A181" s="63" t="s">
        <v>141</v>
      </c>
      <c r="B181" s="64"/>
      <c r="C181" s="64"/>
      <c r="D181" s="64"/>
      <c r="E181" s="64"/>
      <c r="F181" s="65"/>
      <c r="G181" s="66" t="s">
        <v>132</v>
      </c>
      <c r="H181" s="66" t="s">
        <v>208</v>
      </c>
      <c r="I181" s="66" t="s">
        <v>212</v>
      </c>
      <c r="J181" s="66" t="s">
        <v>142</v>
      </c>
      <c r="K181" s="123">
        <f t="shared" si="26"/>
        <v>116.1</v>
      </c>
      <c r="L181" s="123">
        <f t="shared" si="26"/>
        <v>116.1</v>
      </c>
      <c r="M181" s="61">
        <f t="shared" si="25"/>
        <v>100</v>
      </c>
    </row>
    <row r="182" spans="1:13">
      <c r="A182" s="68" t="s">
        <v>147</v>
      </c>
      <c r="B182" s="64"/>
      <c r="C182" s="64"/>
      <c r="D182" s="64"/>
      <c r="E182" s="64"/>
      <c r="F182" s="65"/>
      <c r="G182" s="69" t="s">
        <v>132</v>
      </c>
      <c r="H182" s="69" t="s">
        <v>208</v>
      </c>
      <c r="I182" s="69" t="s">
        <v>212</v>
      </c>
      <c r="J182" s="69" t="s">
        <v>148</v>
      </c>
      <c r="K182" s="126">
        <v>116.1</v>
      </c>
      <c r="L182" s="126">
        <v>116.1</v>
      </c>
      <c r="M182" s="70">
        <f t="shared" si="25"/>
        <v>100</v>
      </c>
    </row>
    <row r="183" spans="1:13">
      <c r="A183" s="63" t="s">
        <v>213</v>
      </c>
      <c r="B183" s="64"/>
      <c r="C183" s="64"/>
      <c r="D183" s="64"/>
      <c r="E183" s="64"/>
      <c r="F183" s="65"/>
      <c r="G183" s="66"/>
      <c r="H183" s="66"/>
      <c r="I183" s="66"/>
      <c r="J183" s="66"/>
      <c r="K183" s="123"/>
      <c r="L183" s="123"/>
      <c r="M183" s="67"/>
    </row>
    <row r="184" spans="1:13">
      <c r="A184" s="63" t="s">
        <v>214</v>
      </c>
      <c r="B184" s="64"/>
      <c r="C184" s="64"/>
      <c r="D184" s="64"/>
      <c r="E184" s="64"/>
      <c r="F184" s="65"/>
      <c r="G184" s="66" t="s">
        <v>132</v>
      </c>
      <c r="H184" s="66" t="s">
        <v>208</v>
      </c>
      <c r="I184" s="66" t="s">
        <v>215</v>
      </c>
      <c r="J184" s="66"/>
      <c r="K184" s="123">
        <f>K185</f>
        <v>468</v>
      </c>
      <c r="L184" s="123">
        <f>L185</f>
        <v>0</v>
      </c>
      <c r="M184" s="61">
        <f t="shared" si="25"/>
        <v>0</v>
      </c>
    </row>
    <row r="185" spans="1:13">
      <c r="A185" s="68" t="s">
        <v>216</v>
      </c>
      <c r="B185" s="64"/>
      <c r="C185" s="64"/>
      <c r="D185" s="64"/>
      <c r="E185" s="64"/>
      <c r="F185" s="65"/>
      <c r="G185" s="69" t="s">
        <v>132</v>
      </c>
      <c r="H185" s="69" t="s">
        <v>208</v>
      </c>
      <c r="I185" s="69" t="s">
        <v>215</v>
      </c>
      <c r="J185" s="69" t="s">
        <v>217</v>
      </c>
      <c r="K185" s="126">
        <v>468</v>
      </c>
      <c r="L185" s="126"/>
      <c r="M185" s="70">
        <f t="shared" si="25"/>
        <v>0</v>
      </c>
    </row>
    <row r="186" spans="1:13">
      <c r="A186" s="68" t="s">
        <v>218</v>
      </c>
      <c r="B186" s="64"/>
      <c r="C186" s="64"/>
      <c r="D186" s="64"/>
      <c r="E186" s="64"/>
      <c r="F186" s="65"/>
      <c r="G186" s="69"/>
      <c r="H186" s="69"/>
      <c r="I186" s="69"/>
      <c r="J186" s="69"/>
      <c r="K186" s="126"/>
      <c r="L186" s="126"/>
      <c r="M186" s="70"/>
    </row>
    <row r="187" spans="1:13">
      <c r="A187" s="63" t="s">
        <v>219</v>
      </c>
      <c r="B187" s="64"/>
      <c r="C187" s="64"/>
      <c r="D187" s="64"/>
      <c r="E187" s="64"/>
      <c r="F187" s="65"/>
      <c r="G187" s="66" t="s">
        <v>132</v>
      </c>
      <c r="H187" s="66" t="s">
        <v>208</v>
      </c>
      <c r="I187" s="66" t="s">
        <v>220</v>
      </c>
      <c r="J187" s="66"/>
      <c r="K187" s="123">
        <f>K188</f>
        <v>132</v>
      </c>
      <c r="L187" s="123">
        <f>L188</f>
        <v>0</v>
      </c>
      <c r="M187" s="61">
        <f t="shared" si="25"/>
        <v>0</v>
      </c>
    </row>
    <row r="188" spans="1:13">
      <c r="A188" s="68" t="s">
        <v>216</v>
      </c>
      <c r="B188" s="64"/>
      <c r="C188" s="64"/>
      <c r="D188" s="64"/>
      <c r="E188" s="64"/>
      <c r="F188" s="65"/>
      <c r="G188" s="69" t="s">
        <v>132</v>
      </c>
      <c r="H188" s="69" t="s">
        <v>208</v>
      </c>
      <c r="I188" s="69" t="s">
        <v>220</v>
      </c>
      <c r="J188" s="69" t="s">
        <v>217</v>
      </c>
      <c r="K188" s="126">
        <v>132</v>
      </c>
      <c r="L188" s="126"/>
      <c r="M188" s="70">
        <f t="shared" si="25"/>
        <v>0</v>
      </c>
    </row>
    <row r="189" spans="1:13">
      <c r="A189" s="83" t="s">
        <v>209</v>
      </c>
      <c r="B189" s="45"/>
      <c r="C189" s="45"/>
      <c r="D189" s="45"/>
      <c r="E189" s="45"/>
      <c r="F189" s="74"/>
      <c r="G189" s="69"/>
      <c r="H189" s="69"/>
      <c r="I189" s="69"/>
      <c r="J189" s="69"/>
      <c r="K189" s="126"/>
      <c r="L189" s="126"/>
      <c r="M189" s="70"/>
    </row>
    <row r="190" spans="1:13">
      <c r="A190" s="83" t="s">
        <v>210</v>
      </c>
      <c r="B190" s="64"/>
      <c r="C190" s="64"/>
      <c r="D190" s="64"/>
      <c r="E190" s="64"/>
      <c r="F190" s="65"/>
      <c r="G190" s="66" t="s">
        <v>211</v>
      </c>
      <c r="H190" s="66" t="s">
        <v>208</v>
      </c>
      <c r="I190" s="66" t="s">
        <v>221</v>
      </c>
      <c r="J190" s="66"/>
      <c r="K190" s="123">
        <f t="shared" ref="K190:L192" si="27">K191</f>
        <v>16.600000000000001</v>
      </c>
      <c r="L190" s="123">
        <f t="shared" si="27"/>
        <v>16.600000000000001</v>
      </c>
      <c r="M190" s="61">
        <f t="shared" si="25"/>
        <v>100</v>
      </c>
    </row>
    <row r="191" spans="1:13">
      <c r="A191" s="63" t="s">
        <v>139</v>
      </c>
      <c r="B191" s="64"/>
      <c r="C191" s="64"/>
      <c r="D191" s="64"/>
      <c r="E191" s="64"/>
      <c r="F191" s="65"/>
      <c r="G191" s="66" t="s">
        <v>132</v>
      </c>
      <c r="H191" s="66" t="s">
        <v>208</v>
      </c>
      <c r="I191" s="66" t="s">
        <v>221</v>
      </c>
      <c r="J191" s="66" t="s">
        <v>140</v>
      </c>
      <c r="K191" s="123">
        <f t="shared" si="27"/>
        <v>16.600000000000001</v>
      </c>
      <c r="L191" s="123">
        <f t="shared" si="27"/>
        <v>16.600000000000001</v>
      </c>
      <c r="M191" s="61">
        <f t="shared" si="25"/>
        <v>100</v>
      </c>
    </row>
    <row r="192" spans="1:13">
      <c r="A192" s="63" t="s">
        <v>141</v>
      </c>
      <c r="B192" s="64"/>
      <c r="C192" s="64"/>
      <c r="D192" s="64"/>
      <c r="E192" s="64"/>
      <c r="F192" s="65"/>
      <c r="G192" s="66" t="s">
        <v>132</v>
      </c>
      <c r="H192" s="66" t="s">
        <v>208</v>
      </c>
      <c r="I192" s="66" t="s">
        <v>221</v>
      </c>
      <c r="J192" s="66" t="s">
        <v>142</v>
      </c>
      <c r="K192" s="123">
        <f t="shared" si="27"/>
        <v>16.600000000000001</v>
      </c>
      <c r="L192" s="123">
        <f t="shared" si="27"/>
        <v>16.600000000000001</v>
      </c>
      <c r="M192" s="61">
        <f t="shared" si="25"/>
        <v>100</v>
      </c>
    </row>
    <row r="193" spans="1:13">
      <c r="A193" s="68" t="s">
        <v>147</v>
      </c>
      <c r="B193" s="64"/>
      <c r="C193" s="64"/>
      <c r="D193" s="64"/>
      <c r="E193" s="64"/>
      <c r="F193" s="65"/>
      <c r="G193" s="69" t="s">
        <v>132</v>
      </c>
      <c r="H193" s="69" t="s">
        <v>208</v>
      </c>
      <c r="I193" s="87" t="s">
        <v>221</v>
      </c>
      <c r="J193" s="69" t="s">
        <v>148</v>
      </c>
      <c r="K193" s="126">
        <v>16.600000000000001</v>
      </c>
      <c r="L193" s="126">
        <v>16.600000000000001</v>
      </c>
      <c r="M193" s="70">
        <f t="shared" si="25"/>
        <v>100</v>
      </c>
    </row>
    <row r="194" spans="1:13">
      <c r="A194" s="63" t="s">
        <v>222</v>
      </c>
      <c r="B194" s="64"/>
      <c r="C194" s="64"/>
      <c r="D194" s="64"/>
      <c r="E194" s="64"/>
      <c r="F194" s="65"/>
      <c r="G194" s="69"/>
      <c r="H194" s="69"/>
      <c r="I194" s="87"/>
      <c r="J194" s="69"/>
      <c r="K194" s="126"/>
      <c r="L194" s="126"/>
      <c r="M194" s="70"/>
    </row>
    <row r="195" spans="1:13">
      <c r="A195" s="63" t="s">
        <v>223</v>
      </c>
      <c r="B195" s="64"/>
      <c r="C195" s="64"/>
      <c r="D195" s="64"/>
      <c r="E195" s="64"/>
      <c r="F195" s="65"/>
      <c r="G195" s="66" t="s">
        <v>132</v>
      </c>
      <c r="H195" s="66" t="s">
        <v>208</v>
      </c>
      <c r="I195" s="88" t="s">
        <v>36</v>
      </c>
      <c r="J195" s="66"/>
      <c r="K195" s="123">
        <f t="shared" ref="K195:L197" si="28">K196</f>
        <v>20.5</v>
      </c>
      <c r="L195" s="123">
        <f t="shared" si="28"/>
        <v>20.5</v>
      </c>
      <c r="M195" s="61">
        <f t="shared" si="25"/>
        <v>100</v>
      </c>
    </row>
    <row r="196" spans="1:13">
      <c r="A196" s="63" t="s">
        <v>139</v>
      </c>
      <c r="B196" s="64"/>
      <c r="C196" s="64"/>
      <c r="D196" s="64"/>
      <c r="E196" s="64"/>
      <c r="F196" s="65"/>
      <c r="G196" s="66" t="s">
        <v>132</v>
      </c>
      <c r="H196" s="66" t="s">
        <v>208</v>
      </c>
      <c r="I196" s="88" t="s">
        <v>36</v>
      </c>
      <c r="J196" s="66" t="s">
        <v>140</v>
      </c>
      <c r="K196" s="123">
        <f t="shared" si="28"/>
        <v>20.5</v>
      </c>
      <c r="L196" s="123">
        <f t="shared" si="28"/>
        <v>20.5</v>
      </c>
      <c r="M196" s="61">
        <f t="shared" si="25"/>
        <v>100</v>
      </c>
    </row>
    <row r="197" spans="1:13">
      <c r="A197" s="63" t="s">
        <v>141</v>
      </c>
      <c r="B197" s="64"/>
      <c r="C197" s="64"/>
      <c r="D197" s="64"/>
      <c r="E197" s="64"/>
      <c r="F197" s="65"/>
      <c r="G197" s="66" t="s">
        <v>132</v>
      </c>
      <c r="H197" s="66" t="s">
        <v>208</v>
      </c>
      <c r="I197" s="88" t="s">
        <v>36</v>
      </c>
      <c r="J197" s="66" t="s">
        <v>142</v>
      </c>
      <c r="K197" s="123">
        <f t="shared" si="28"/>
        <v>20.5</v>
      </c>
      <c r="L197" s="123">
        <f t="shared" si="28"/>
        <v>20.5</v>
      </c>
      <c r="M197" s="61">
        <f t="shared" si="25"/>
        <v>100</v>
      </c>
    </row>
    <row r="198" spans="1:13">
      <c r="A198" s="68" t="s">
        <v>147</v>
      </c>
      <c r="B198" s="64"/>
      <c r="C198" s="64"/>
      <c r="D198" s="64"/>
      <c r="E198" s="64"/>
      <c r="F198" s="65"/>
      <c r="G198" s="69" t="s">
        <v>132</v>
      </c>
      <c r="H198" s="69" t="s">
        <v>208</v>
      </c>
      <c r="I198" s="89" t="s">
        <v>36</v>
      </c>
      <c r="J198" s="69" t="s">
        <v>148</v>
      </c>
      <c r="K198" s="126">
        <f>65.5-45</f>
        <v>20.5</v>
      </c>
      <c r="L198" s="126">
        <f>65.5-45</f>
        <v>20.5</v>
      </c>
      <c r="M198" s="70">
        <f t="shared" si="25"/>
        <v>100</v>
      </c>
    </row>
    <row r="199" spans="1:13">
      <c r="A199" s="63" t="s">
        <v>224</v>
      </c>
      <c r="B199" s="64"/>
      <c r="C199" s="64"/>
      <c r="D199" s="64"/>
      <c r="E199" s="64"/>
      <c r="F199" s="65"/>
      <c r="G199" s="69"/>
      <c r="H199" s="69"/>
      <c r="I199" s="87"/>
      <c r="J199" s="69"/>
      <c r="K199" s="126"/>
      <c r="L199" s="126"/>
      <c r="M199" s="70"/>
    </row>
    <row r="200" spans="1:13">
      <c r="A200" s="63" t="s">
        <v>225</v>
      </c>
      <c r="B200" s="64"/>
      <c r="C200" s="64"/>
      <c r="D200" s="64"/>
      <c r="E200" s="64"/>
      <c r="F200" s="65"/>
      <c r="G200" s="69"/>
      <c r="H200" s="69"/>
      <c r="I200" s="87"/>
      <c r="J200" s="69"/>
      <c r="K200" s="126"/>
      <c r="L200" s="126"/>
      <c r="M200" s="70"/>
    </row>
    <row r="201" spans="1:13">
      <c r="A201" s="63" t="s">
        <v>40</v>
      </c>
      <c r="B201" s="64"/>
      <c r="C201" s="64"/>
      <c r="D201" s="64"/>
      <c r="E201" s="64"/>
      <c r="F201" s="65"/>
      <c r="G201" s="66" t="s">
        <v>132</v>
      </c>
      <c r="H201" s="66" t="s">
        <v>208</v>
      </c>
      <c r="I201" s="88" t="s">
        <v>41</v>
      </c>
      <c r="J201" s="66"/>
      <c r="K201" s="123">
        <f>K202+K205</f>
        <v>31</v>
      </c>
      <c r="L201" s="123">
        <f>L202+L205</f>
        <v>31</v>
      </c>
      <c r="M201" s="61">
        <f t="shared" ref="M201:M204" si="29">L201/K201*100</f>
        <v>100</v>
      </c>
    </row>
    <row r="202" spans="1:13">
      <c r="A202" s="63" t="s">
        <v>139</v>
      </c>
      <c r="B202" s="43"/>
      <c r="C202" s="43"/>
      <c r="D202" s="43"/>
      <c r="E202" s="43"/>
      <c r="F202" s="76"/>
      <c r="G202" s="66" t="s">
        <v>132</v>
      </c>
      <c r="H202" s="66" t="s">
        <v>208</v>
      </c>
      <c r="I202" s="88" t="s">
        <v>41</v>
      </c>
      <c r="J202" s="66" t="s">
        <v>140</v>
      </c>
      <c r="K202" s="123">
        <f>K203</f>
        <v>31</v>
      </c>
      <c r="L202" s="123">
        <f>L203</f>
        <v>31</v>
      </c>
      <c r="M202" s="61">
        <f t="shared" si="29"/>
        <v>100</v>
      </c>
    </row>
    <row r="203" spans="1:13">
      <c r="A203" s="63" t="s">
        <v>141</v>
      </c>
      <c r="B203" s="43"/>
      <c r="C203" s="43"/>
      <c r="D203" s="43"/>
      <c r="E203" s="43"/>
      <c r="F203" s="76"/>
      <c r="G203" s="66" t="s">
        <v>132</v>
      </c>
      <c r="H203" s="66" t="s">
        <v>208</v>
      </c>
      <c r="I203" s="88" t="s">
        <v>41</v>
      </c>
      <c r="J203" s="66" t="s">
        <v>142</v>
      </c>
      <c r="K203" s="123">
        <f>K204</f>
        <v>31</v>
      </c>
      <c r="L203" s="123">
        <f>L204</f>
        <v>31</v>
      </c>
      <c r="M203" s="61">
        <f t="shared" si="29"/>
        <v>100</v>
      </c>
    </row>
    <row r="204" spans="1:13">
      <c r="A204" s="68" t="s">
        <v>147</v>
      </c>
      <c r="B204" s="43"/>
      <c r="C204" s="43"/>
      <c r="D204" s="43"/>
      <c r="E204" s="43"/>
      <c r="F204" s="76"/>
      <c r="G204" s="69" t="s">
        <v>132</v>
      </c>
      <c r="H204" s="69" t="s">
        <v>208</v>
      </c>
      <c r="I204" s="89" t="s">
        <v>41</v>
      </c>
      <c r="J204" s="69" t="s">
        <v>148</v>
      </c>
      <c r="K204" s="126">
        <f>40-9</f>
        <v>31</v>
      </c>
      <c r="L204" s="126">
        <f>40-9</f>
        <v>31</v>
      </c>
      <c r="M204" s="70">
        <f t="shared" si="29"/>
        <v>100</v>
      </c>
    </row>
    <row r="205" spans="1:13">
      <c r="A205" s="68" t="s">
        <v>216</v>
      </c>
      <c r="B205" s="43"/>
      <c r="C205" s="43"/>
      <c r="D205" s="43"/>
      <c r="E205" s="43"/>
      <c r="F205" s="76"/>
      <c r="G205" s="69" t="s">
        <v>132</v>
      </c>
      <c r="H205" s="69" t="s">
        <v>208</v>
      </c>
      <c r="I205" s="89" t="s">
        <v>41</v>
      </c>
      <c r="J205" s="69" t="s">
        <v>217</v>
      </c>
      <c r="K205" s="126">
        <f>60-60</f>
        <v>0</v>
      </c>
      <c r="L205" s="126">
        <f>60-60</f>
        <v>0</v>
      </c>
      <c r="M205" s="70">
        <f>60-60</f>
        <v>0</v>
      </c>
    </row>
    <row r="206" spans="1:13">
      <c r="A206" s="63"/>
      <c r="B206" s="43"/>
      <c r="C206" s="43"/>
      <c r="D206" s="43"/>
      <c r="E206" s="43"/>
      <c r="F206" s="76"/>
      <c r="G206" s="66"/>
      <c r="H206" s="66"/>
      <c r="I206" s="88"/>
      <c r="J206" s="66"/>
      <c r="K206" s="123"/>
      <c r="L206" s="123"/>
      <c r="M206" s="67"/>
    </row>
    <row r="207" spans="1:13">
      <c r="A207" s="63" t="s">
        <v>226</v>
      </c>
      <c r="B207" s="42"/>
      <c r="C207" s="42"/>
      <c r="D207" s="42"/>
      <c r="E207" s="42"/>
      <c r="F207" s="59"/>
      <c r="G207" s="66" t="s">
        <v>227</v>
      </c>
      <c r="H207" s="66"/>
      <c r="I207" s="66"/>
      <c r="J207" s="66"/>
      <c r="K207" s="123">
        <f>K208+K213</f>
        <v>843</v>
      </c>
      <c r="L207" s="123">
        <f>L208+L213</f>
        <v>842.8</v>
      </c>
      <c r="M207" s="61">
        <f t="shared" ref="M207:M222" si="30">L207/K207*100</f>
        <v>99.976275207591925</v>
      </c>
    </row>
    <row r="208" spans="1:13">
      <c r="A208" s="63" t="s">
        <v>228</v>
      </c>
      <c r="B208" s="18"/>
      <c r="C208" s="18"/>
      <c r="D208" s="18"/>
      <c r="E208" s="18"/>
      <c r="F208" s="24"/>
      <c r="G208" s="66" t="s">
        <v>227</v>
      </c>
      <c r="H208" s="66" t="s">
        <v>117</v>
      </c>
      <c r="I208" s="66"/>
      <c r="J208" s="66"/>
      <c r="K208" s="123">
        <f t="shared" ref="K208:L211" si="31">K209</f>
        <v>251</v>
      </c>
      <c r="L208" s="123">
        <f t="shared" si="31"/>
        <v>250.8</v>
      </c>
      <c r="M208" s="61">
        <f t="shared" si="30"/>
        <v>99.920318725099605</v>
      </c>
    </row>
    <row r="209" spans="1:13">
      <c r="A209" s="63" t="s">
        <v>229</v>
      </c>
      <c r="B209" s="18"/>
      <c r="C209" s="18"/>
      <c r="D209" s="18"/>
      <c r="E209" s="18"/>
      <c r="F209" s="24"/>
      <c r="G209" s="66" t="s">
        <v>227</v>
      </c>
      <c r="H209" s="66" t="s">
        <v>117</v>
      </c>
      <c r="I209" s="66" t="s">
        <v>230</v>
      </c>
      <c r="J209" s="66"/>
      <c r="K209" s="123">
        <f t="shared" si="31"/>
        <v>251</v>
      </c>
      <c r="L209" s="123">
        <f t="shared" si="31"/>
        <v>250.8</v>
      </c>
      <c r="M209" s="61">
        <f t="shared" si="30"/>
        <v>99.920318725099605</v>
      </c>
    </row>
    <row r="210" spans="1:13">
      <c r="A210" s="63" t="s">
        <v>139</v>
      </c>
      <c r="B210" s="18"/>
      <c r="C210" s="18"/>
      <c r="D210" s="18"/>
      <c r="E210" s="18"/>
      <c r="F210" s="24"/>
      <c r="G210" s="66" t="s">
        <v>227</v>
      </c>
      <c r="H210" s="66" t="s">
        <v>117</v>
      </c>
      <c r="I210" s="66" t="s">
        <v>230</v>
      </c>
      <c r="J210" s="66" t="s">
        <v>140</v>
      </c>
      <c r="K210" s="123">
        <f t="shared" si="31"/>
        <v>251</v>
      </c>
      <c r="L210" s="123">
        <f t="shared" si="31"/>
        <v>250.8</v>
      </c>
      <c r="M210" s="61">
        <f t="shared" si="30"/>
        <v>99.920318725099605</v>
      </c>
    </row>
    <row r="211" spans="1:13">
      <c r="A211" s="63" t="s">
        <v>141</v>
      </c>
      <c r="B211" s="18"/>
      <c r="C211" s="18"/>
      <c r="D211" s="18"/>
      <c r="E211" s="18"/>
      <c r="F211" s="24"/>
      <c r="G211" s="66" t="s">
        <v>227</v>
      </c>
      <c r="H211" s="66" t="s">
        <v>117</v>
      </c>
      <c r="I211" s="66" t="s">
        <v>230</v>
      </c>
      <c r="J211" s="66" t="s">
        <v>142</v>
      </c>
      <c r="K211" s="123">
        <f t="shared" si="31"/>
        <v>251</v>
      </c>
      <c r="L211" s="123">
        <f t="shared" si="31"/>
        <v>250.8</v>
      </c>
      <c r="M211" s="61">
        <f t="shared" si="30"/>
        <v>99.920318725099605</v>
      </c>
    </row>
    <row r="212" spans="1:13">
      <c r="A212" s="68" t="s">
        <v>147</v>
      </c>
      <c r="B212" s="18"/>
      <c r="C212" s="18"/>
      <c r="D212" s="18"/>
      <c r="E212" s="18"/>
      <c r="F212" s="24"/>
      <c r="G212" s="69" t="s">
        <v>227</v>
      </c>
      <c r="H212" s="69" t="s">
        <v>117</v>
      </c>
      <c r="I212" s="69" t="s">
        <v>230</v>
      </c>
      <c r="J212" s="69" t="s">
        <v>148</v>
      </c>
      <c r="K212" s="126">
        <v>251</v>
      </c>
      <c r="L212" s="126">
        <v>250.8</v>
      </c>
      <c r="M212" s="70">
        <f t="shared" si="30"/>
        <v>99.920318725099605</v>
      </c>
    </row>
    <row r="213" spans="1:13">
      <c r="A213" s="63" t="s">
        <v>231</v>
      </c>
      <c r="B213" s="18"/>
      <c r="C213" s="18"/>
      <c r="D213" s="18"/>
      <c r="E213" s="18"/>
      <c r="F213" s="24"/>
      <c r="G213" s="66" t="s">
        <v>227</v>
      </c>
      <c r="H213" s="66" t="s">
        <v>232</v>
      </c>
      <c r="I213" s="66"/>
      <c r="J213" s="66"/>
      <c r="K213" s="123">
        <f>K214</f>
        <v>592</v>
      </c>
      <c r="L213" s="123">
        <f>L214</f>
        <v>592</v>
      </c>
      <c r="M213" s="61">
        <f t="shared" si="30"/>
        <v>100</v>
      </c>
    </row>
    <row r="214" spans="1:13">
      <c r="A214" s="63" t="s">
        <v>231</v>
      </c>
      <c r="B214" s="18"/>
      <c r="C214" s="18"/>
      <c r="D214" s="18"/>
      <c r="E214" s="18"/>
      <c r="F214" s="24"/>
      <c r="G214" s="66" t="s">
        <v>227</v>
      </c>
      <c r="H214" s="66" t="s">
        <v>232</v>
      </c>
      <c r="I214" s="66" t="s">
        <v>233</v>
      </c>
      <c r="J214" s="66"/>
      <c r="K214" s="123">
        <f>K216</f>
        <v>592</v>
      </c>
      <c r="L214" s="123">
        <f>L216</f>
        <v>592</v>
      </c>
      <c r="M214" s="61">
        <f t="shared" si="30"/>
        <v>100</v>
      </c>
    </row>
    <row r="215" spans="1:13">
      <c r="A215" s="63" t="s">
        <v>234</v>
      </c>
      <c r="B215" s="18"/>
      <c r="C215" s="18"/>
      <c r="D215" s="18"/>
      <c r="E215" s="18"/>
      <c r="F215" s="24"/>
      <c r="G215" s="66"/>
      <c r="H215" s="66"/>
      <c r="I215" s="66"/>
      <c r="J215" s="66"/>
      <c r="K215" s="123"/>
      <c r="L215" s="123"/>
      <c r="M215" s="67"/>
    </row>
    <row r="216" spans="1:13">
      <c r="A216" s="63" t="s">
        <v>235</v>
      </c>
      <c r="B216" s="18"/>
      <c r="C216" s="18"/>
      <c r="D216" s="18"/>
      <c r="E216" s="18"/>
      <c r="F216" s="24"/>
      <c r="G216" s="66" t="s">
        <v>227</v>
      </c>
      <c r="H216" s="66" t="s">
        <v>232</v>
      </c>
      <c r="I216" s="66" t="s">
        <v>236</v>
      </c>
      <c r="J216" s="66"/>
      <c r="K216" s="123">
        <f t="shared" ref="K216:L218" si="32">K217</f>
        <v>592</v>
      </c>
      <c r="L216" s="123">
        <f t="shared" si="32"/>
        <v>592</v>
      </c>
      <c r="M216" s="61">
        <f t="shared" si="30"/>
        <v>100</v>
      </c>
    </row>
    <row r="217" spans="1:13">
      <c r="A217" s="63" t="s">
        <v>139</v>
      </c>
      <c r="B217" s="18"/>
      <c r="C217" s="18"/>
      <c r="D217" s="18"/>
      <c r="E217" s="18"/>
      <c r="F217" s="24"/>
      <c r="G217" s="66" t="s">
        <v>227</v>
      </c>
      <c r="H217" s="66" t="s">
        <v>232</v>
      </c>
      <c r="I217" s="66" t="s">
        <v>236</v>
      </c>
      <c r="J217" s="66" t="s">
        <v>140</v>
      </c>
      <c r="K217" s="123">
        <f t="shared" si="32"/>
        <v>592</v>
      </c>
      <c r="L217" s="123">
        <f t="shared" si="32"/>
        <v>592</v>
      </c>
      <c r="M217" s="61">
        <f t="shared" si="30"/>
        <v>100</v>
      </c>
    </row>
    <row r="218" spans="1:13">
      <c r="A218" s="63" t="s">
        <v>141</v>
      </c>
      <c r="B218" s="18"/>
      <c r="C218" s="18"/>
      <c r="D218" s="18"/>
      <c r="E218" s="18"/>
      <c r="F218" s="24"/>
      <c r="G218" s="66" t="s">
        <v>227</v>
      </c>
      <c r="H218" s="66" t="s">
        <v>232</v>
      </c>
      <c r="I218" s="66" t="s">
        <v>236</v>
      </c>
      <c r="J218" s="66" t="s">
        <v>142</v>
      </c>
      <c r="K218" s="123">
        <f t="shared" si="32"/>
        <v>592</v>
      </c>
      <c r="L218" s="123">
        <f t="shared" si="32"/>
        <v>592</v>
      </c>
      <c r="M218" s="61">
        <f t="shared" si="30"/>
        <v>100</v>
      </c>
    </row>
    <row r="219" spans="1:13">
      <c r="A219" s="68" t="s">
        <v>147</v>
      </c>
      <c r="B219" s="18"/>
      <c r="C219" s="18"/>
      <c r="D219" s="18"/>
      <c r="E219" s="18"/>
      <c r="F219" s="24"/>
      <c r="G219" s="75" t="s">
        <v>227</v>
      </c>
      <c r="H219" s="75" t="s">
        <v>232</v>
      </c>
      <c r="I219" s="75" t="s">
        <v>236</v>
      </c>
      <c r="J219" s="69" t="s">
        <v>148</v>
      </c>
      <c r="K219" s="125">
        <f>700-300+680-205+125+330.3-408.3-330</f>
        <v>592</v>
      </c>
      <c r="L219" s="125">
        <f>700-300+680-205+125+330.3-408.3-330</f>
        <v>592</v>
      </c>
      <c r="M219" s="70">
        <f t="shared" si="30"/>
        <v>100</v>
      </c>
    </row>
    <row r="220" spans="1:13">
      <c r="A220" s="68"/>
      <c r="B220" s="18"/>
      <c r="C220" s="18"/>
      <c r="D220" s="18"/>
      <c r="E220" s="18"/>
      <c r="F220" s="24"/>
      <c r="G220" s="75"/>
      <c r="H220" s="75"/>
      <c r="I220" s="75"/>
      <c r="J220" s="69"/>
      <c r="K220" s="125"/>
      <c r="L220" s="125"/>
      <c r="M220" s="27"/>
    </row>
    <row r="221" spans="1:13">
      <c r="A221" s="63" t="s">
        <v>237</v>
      </c>
      <c r="B221" s="43"/>
      <c r="C221" s="43"/>
      <c r="D221" s="43"/>
      <c r="E221" s="43"/>
      <c r="F221" s="76"/>
      <c r="G221" s="72" t="s">
        <v>238</v>
      </c>
      <c r="H221" s="72"/>
      <c r="I221" s="72"/>
      <c r="J221" s="66"/>
      <c r="K221" s="124">
        <f>K222</f>
        <v>4921.2</v>
      </c>
      <c r="L221" s="124">
        <f>L222</f>
        <v>2902.2</v>
      </c>
      <c r="M221" s="61">
        <f t="shared" si="30"/>
        <v>58.973421116800786</v>
      </c>
    </row>
    <row r="222" spans="1:13">
      <c r="A222" s="83" t="s">
        <v>239</v>
      </c>
      <c r="B222" s="18"/>
      <c r="C222" s="18"/>
      <c r="D222" s="18"/>
      <c r="E222" s="18"/>
      <c r="F222" s="24"/>
      <c r="G222" s="72" t="s">
        <v>238</v>
      </c>
      <c r="H222" s="72" t="s">
        <v>227</v>
      </c>
      <c r="I222" s="72"/>
      <c r="J222" s="66"/>
      <c r="K222" s="124">
        <f>K225+K232+K235</f>
        <v>4921.2</v>
      </c>
      <c r="L222" s="124">
        <f>L225+L232+L235</f>
        <v>2902.2</v>
      </c>
      <c r="M222" s="61">
        <f t="shared" si="30"/>
        <v>58.973421116800786</v>
      </c>
    </row>
    <row r="223" spans="1:13">
      <c r="A223" s="63" t="s">
        <v>240</v>
      </c>
      <c r="B223" s="43"/>
      <c r="C223" s="43"/>
      <c r="D223" s="43"/>
      <c r="E223" s="43"/>
      <c r="F223" s="76"/>
      <c r="G223" s="72"/>
      <c r="H223" s="72"/>
      <c r="I223" s="72"/>
      <c r="J223" s="66"/>
      <c r="K223" s="124"/>
      <c r="L223" s="124"/>
      <c r="M223" s="73"/>
    </row>
    <row r="224" spans="1:13">
      <c r="A224" s="63" t="s">
        <v>241</v>
      </c>
      <c r="B224" s="43"/>
      <c r="C224" s="43"/>
      <c r="D224" s="43"/>
      <c r="E224" s="43"/>
      <c r="F224" s="76"/>
      <c r="G224" s="72"/>
      <c r="H224" s="72"/>
      <c r="I224" s="72"/>
      <c r="J224" s="66"/>
      <c r="K224" s="124"/>
      <c r="L224" s="124"/>
      <c r="M224" s="73"/>
    </row>
    <row r="225" spans="1:13">
      <c r="A225" s="63" t="s">
        <v>242</v>
      </c>
      <c r="B225" s="43"/>
      <c r="C225" s="43"/>
      <c r="D225" s="43"/>
      <c r="E225" s="43"/>
      <c r="F225" s="76"/>
      <c r="G225" s="72" t="s">
        <v>238</v>
      </c>
      <c r="H225" s="72" t="s">
        <v>227</v>
      </c>
      <c r="I225" s="72" t="s">
        <v>243</v>
      </c>
      <c r="J225" s="66"/>
      <c r="K225" s="124">
        <f>K227</f>
        <v>4365</v>
      </c>
      <c r="L225" s="124">
        <f>L227</f>
        <v>2346</v>
      </c>
      <c r="M225" s="61">
        <f t="shared" ref="M225:M228" si="33">L225/K225*100</f>
        <v>53.745704467353953</v>
      </c>
    </row>
    <row r="226" spans="1:13">
      <c r="A226" s="63" t="s">
        <v>244</v>
      </c>
      <c r="B226" s="43"/>
      <c r="C226" s="43"/>
      <c r="D226" s="43"/>
      <c r="E226" s="43"/>
      <c r="F226" s="76"/>
      <c r="G226" s="72"/>
      <c r="H226" s="72"/>
      <c r="I226" s="72"/>
      <c r="J226" s="66"/>
      <c r="K226" s="124"/>
      <c r="L226" s="124"/>
      <c r="M226" s="73"/>
    </row>
    <row r="227" spans="1:13">
      <c r="A227" s="63" t="s">
        <v>245</v>
      </c>
      <c r="B227" s="43"/>
      <c r="C227" s="43"/>
      <c r="D227" s="43"/>
      <c r="E227" s="43"/>
      <c r="F227" s="76"/>
      <c r="G227" s="72" t="s">
        <v>238</v>
      </c>
      <c r="H227" s="72" t="s">
        <v>227</v>
      </c>
      <c r="I227" s="72" t="s">
        <v>243</v>
      </c>
      <c r="J227" s="66" t="s">
        <v>140</v>
      </c>
      <c r="K227" s="124">
        <f>K228</f>
        <v>4365</v>
      </c>
      <c r="L227" s="124">
        <f>L228</f>
        <v>2346</v>
      </c>
      <c r="M227" s="61">
        <f t="shared" si="33"/>
        <v>53.745704467353953</v>
      </c>
    </row>
    <row r="228" spans="1:13">
      <c r="A228" s="63" t="s">
        <v>246</v>
      </c>
      <c r="B228" s="43"/>
      <c r="C228" s="43"/>
      <c r="D228" s="43"/>
      <c r="E228" s="43"/>
      <c r="F228" s="76"/>
      <c r="G228" s="72" t="s">
        <v>238</v>
      </c>
      <c r="H228" s="72" t="s">
        <v>227</v>
      </c>
      <c r="I228" s="72" t="s">
        <v>243</v>
      </c>
      <c r="J228" s="66" t="s">
        <v>142</v>
      </c>
      <c r="K228" s="124">
        <f>K230</f>
        <v>4365</v>
      </c>
      <c r="L228" s="124">
        <f>L230</f>
        <v>2346</v>
      </c>
      <c r="M228" s="61">
        <f t="shared" si="33"/>
        <v>53.745704467353953</v>
      </c>
    </row>
    <row r="229" spans="1:13">
      <c r="A229" s="68" t="s">
        <v>247</v>
      </c>
      <c r="B229" s="43"/>
      <c r="C229" s="43"/>
      <c r="D229" s="43"/>
      <c r="E229" s="43"/>
      <c r="F229" s="76"/>
      <c r="G229" s="72"/>
      <c r="H229" s="72"/>
      <c r="I229" s="72"/>
      <c r="J229" s="66"/>
      <c r="K229" s="124"/>
      <c r="L229" s="124"/>
      <c r="M229" s="73"/>
    </row>
    <row r="230" spans="1:13">
      <c r="A230" s="68" t="s">
        <v>245</v>
      </c>
      <c r="B230" s="43"/>
      <c r="C230" s="43"/>
      <c r="D230" s="43"/>
      <c r="E230" s="43"/>
      <c r="F230" s="76"/>
      <c r="G230" s="75" t="s">
        <v>238</v>
      </c>
      <c r="H230" s="75" t="s">
        <v>227</v>
      </c>
      <c r="I230" s="75" t="s">
        <v>243</v>
      </c>
      <c r="J230" s="69" t="s">
        <v>148</v>
      </c>
      <c r="K230" s="125">
        <v>4365</v>
      </c>
      <c r="L230" s="125">
        <v>2346</v>
      </c>
      <c r="M230" s="70">
        <f t="shared" ref="M230" si="34">L230/K230*100</f>
        <v>53.745704467353953</v>
      </c>
    </row>
    <row r="231" spans="1:13">
      <c r="A231" s="63" t="s">
        <v>248</v>
      </c>
      <c r="B231" s="43"/>
      <c r="C231" s="43"/>
      <c r="D231" s="43"/>
      <c r="E231" s="43"/>
      <c r="F231" s="76"/>
      <c r="G231" s="72" t="s">
        <v>238</v>
      </c>
      <c r="H231" s="72" t="s">
        <v>227</v>
      </c>
      <c r="I231" s="72" t="s">
        <v>249</v>
      </c>
      <c r="J231" s="66"/>
      <c r="K231" s="124"/>
      <c r="L231" s="124"/>
      <c r="M231" s="73"/>
    </row>
    <row r="232" spans="1:13">
      <c r="A232" s="63" t="s">
        <v>139</v>
      </c>
      <c r="B232" s="43"/>
      <c r="C232" s="43"/>
      <c r="D232" s="43"/>
      <c r="E232" s="43"/>
      <c r="F232" s="76"/>
      <c r="G232" s="72" t="s">
        <v>238</v>
      </c>
      <c r="H232" s="72" t="s">
        <v>227</v>
      </c>
      <c r="I232" s="72" t="s">
        <v>249</v>
      </c>
      <c r="J232" s="66" t="s">
        <v>140</v>
      </c>
      <c r="K232" s="124">
        <f>K233</f>
        <v>237.2</v>
      </c>
      <c r="L232" s="124">
        <f>L233</f>
        <v>237.2</v>
      </c>
      <c r="M232" s="61">
        <f t="shared" ref="M232:M268" si="35">L232/K232*100</f>
        <v>100</v>
      </c>
    </row>
    <row r="233" spans="1:13">
      <c r="A233" s="63" t="s">
        <v>141</v>
      </c>
      <c r="B233" s="43"/>
      <c r="C233" s="43"/>
      <c r="D233" s="43"/>
      <c r="E233" s="43"/>
      <c r="F233" s="76"/>
      <c r="G233" s="72" t="s">
        <v>238</v>
      </c>
      <c r="H233" s="72" t="s">
        <v>227</v>
      </c>
      <c r="I233" s="72" t="s">
        <v>249</v>
      </c>
      <c r="J233" s="66" t="s">
        <v>142</v>
      </c>
      <c r="K233" s="124">
        <f>K234</f>
        <v>237.2</v>
      </c>
      <c r="L233" s="124">
        <f>L234</f>
        <v>237.2</v>
      </c>
      <c r="M233" s="61">
        <f t="shared" si="35"/>
        <v>100</v>
      </c>
    </row>
    <row r="234" spans="1:13">
      <c r="A234" s="68" t="s">
        <v>147</v>
      </c>
      <c r="B234" s="43"/>
      <c r="C234" s="43"/>
      <c r="D234" s="43"/>
      <c r="E234" s="43"/>
      <c r="F234" s="76"/>
      <c r="G234" s="75" t="s">
        <v>238</v>
      </c>
      <c r="H234" s="75" t="s">
        <v>227</v>
      </c>
      <c r="I234" s="75" t="s">
        <v>249</v>
      </c>
      <c r="J234" s="69" t="s">
        <v>148</v>
      </c>
      <c r="K234" s="125">
        <v>237.2</v>
      </c>
      <c r="L234" s="125">
        <v>237.2</v>
      </c>
      <c r="M234" s="70">
        <f t="shared" si="35"/>
        <v>100</v>
      </c>
    </row>
    <row r="235" spans="1:13">
      <c r="A235" s="63" t="s">
        <v>250</v>
      </c>
      <c r="B235" s="43"/>
      <c r="C235" s="43"/>
      <c r="D235" s="43"/>
      <c r="E235" s="43"/>
      <c r="F235" s="76"/>
      <c r="G235" s="72" t="s">
        <v>238</v>
      </c>
      <c r="H235" s="72" t="s">
        <v>227</v>
      </c>
      <c r="I235" s="72" t="s">
        <v>251</v>
      </c>
      <c r="J235" s="66"/>
      <c r="K235" s="124">
        <f t="shared" ref="K235:L237" si="36">K236</f>
        <v>319</v>
      </c>
      <c r="L235" s="124">
        <f t="shared" si="36"/>
        <v>319</v>
      </c>
      <c r="M235" s="61">
        <f t="shared" si="35"/>
        <v>100</v>
      </c>
    </row>
    <row r="236" spans="1:13">
      <c r="A236" s="63" t="s">
        <v>139</v>
      </c>
      <c r="B236" s="43"/>
      <c r="C236" s="43"/>
      <c r="D236" s="43"/>
      <c r="E236" s="43"/>
      <c r="F236" s="76"/>
      <c r="G236" s="72" t="s">
        <v>238</v>
      </c>
      <c r="H236" s="72" t="s">
        <v>227</v>
      </c>
      <c r="I236" s="72" t="s">
        <v>251</v>
      </c>
      <c r="J236" s="66" t="s">
        <v>140</v>
      </c>
      <c r="K236" s="124">
        <f t="shared" si="36"/>
        <v>319</v>
      </c>
      <c r="L236" s="124">
        <f t="shared" si="36"/>
        <v>319</v>
      </c>
      <c r="M236" s="61">
        <f t="shared" si="35"/>
        <v>100</v>
      </c>
    </row>
    <row r="237" spans="1:13">
      <c r="A237" s="63" t="s">
        <v>141</v>
      </c>
      <c r="B237" s="43"/>
      <c r="C237" s="43"/>
      <c r="D237" s="43"/>
      <c r="E237" s="43"/>
      <c r="F237" s="76"/>
      <c r="G237" s="72" t="s">
        <v>238</v>
      </c>
      <c r="H237" s="72" t="s">
        <v>227</v>
      </c>
      <c r="I237" s="72" t="s">
        <v>251</v>
      </c>
      <c r="J237" s="66" t="s">
        <v>142</v>
      </c>
      <c r="K237" s="124">
        <f t="shared" si="36"/>
        <v>319</v>
      </c>
      <c r="L237" s="124">
        <f t="shared" si="36"/>
        <v>319</v>
      </c>
      <c r="M237" s="61">
        <f t="shared" si="35"/>
        <v>100</v>
      </c>
    </row>
    <row r="238" spans="1:13">
      <c r="A238" s="68" t="s">
        <v>147</v>
      </c>
      <c r="B238" s="43"/>
      <c r="C238" s="43"/>
      <c r="D238" s="43"/>
      <c r="E238" s="43"/>
      <c r="F238" s="76"/>
      <c r="G238" s="75" t="s">
        <v>238</v>
      </c>
      <c r="H238" s="75" t="s">
        <v>227</v>
      </c>
      <c r="I238" s="75" t="s">
        <v>251</v>
      </c>
      <c r="J238" s="69" t="s">
        <v>148</v>
      </c>
      <c r="K238" s="125">
        <v>319</v>
      </c>
      <c r="L238" s="125">
        <v>319</v>
      </c>
      <c r="M238" s="70">
        <f t="shared" si="35"/>
        <v>100</v>
      </c>
    </row>
    <row r="239" spans="1:13">
      <c r="A239" s="16"/>
      <c r="B239" s="18"/>
      <c r="C239" s="18"/>
      <c r="D239" s="18"/>
      <c r="E239" s="18"/>
      <c r="F239" s="24"/>
      <c r="G239" s="75"/>
      <c r="H239" s="75"/>
      <c r="I239" s="75"/>
      <c r="J239" s="75"/>
      <c r="K239" s="125"/>
      <c r="L239" s="125"/>
      <c r="M239" s="27"/>
    </row>
    <row r="240" spans="1:13">
      <c r="A240" s="57" t="s">
        <v>252</v>
      </c>
      <c r="B240" s="42"/>
      <c r="C240" s="42"/>
      <c r="D240" s="42"/>
      <c r="E240" s="42"/>
      <c r="F240" s="59"/>
      <c r="G240" s="60" t="s">
        <v>150</v>
      </c>
      <c r="H240" s="60"/>
      <c r="I240" s="60"/>
      <c r="J240" s="60"/>
      <c r="K240" s="129">
        <f>K241+K283+K352+K340</f>
        <v>458101.39999999997</v>
      </c>
      <c r="L240" s="129">
        <f>L241+L283+L352+L340</f>
        <v>420279.8</v>
      </c>
      <c r="M240" s="61">
        <f t="shared" si="35"/>
        <v>91.743836626563464</v>
      </c>
    </row>
    <row r="241" spans="1:13">
      <c r="A241" s="63" t="s">
        <v>253</v>
      </c>
      <c r="B241" s="64"/>
      <c r="C241" s="64"/>
      <c r="D241" s="64"/>
      <c r="E241" s="64"/>
      <c r="F241" s="65"/>
      <c r="G241" s="66" t="s">
        <v>150</v>
      </c>
      <c r="H241" s="66" t="s">
        <v>114</v>
      </c>
      <c r="I241" s="66"/>
      <c r="J241" s="66"/>
      <c r="K241" s="123">
        <f>K242+K251+K270+K257+K276+K280+K262+K267</f>
        <v>153373.29999999999</v>
      </c>
      <c r="L241" s="123">
        <f>L242+L251+L270+L257+L276+L280+L262+L267</f>
        <v>131742.9</v>
      </c>
      <c r="M241" s="61">
        <f t="shared" si="35"/>
        <v>85.896893396699426</v>
      </c>
    </row>
    <row r="242" spans="1:13">
      <c r="A242" s="63" t="s">
        <v>414</v>
      </c>
      <c r="B242" s="64"/>
      <c r="C242" s="64"/>
      <c r="D242" s="64"/>
      <c r="E242" s="64"/>
      <c r="F242" s="65"/>
      <c r="G242" s="66" t="s">
        <v>150</v>
      </c>
      <c r="H242" s="66" t="s">
        <v>114</v>
      </c>
      <c r="I242" s="66" t="s">
        <v>415</v>
      </c>
      <c r="J242" s="66"/>
      <c r="K242" s="123">
        <f>K243</f>
        <v>1030.5</v>
      </c>
      <c r="L242" s="123">
        <f>L243</f>
        <v>895.1</v>
      </c>
      <c r="M242" s="61">
        <f t="shared" si="35"/>
        <v>86.8607472100922</v>
      </c>
    </row>
    <row r="243" spans="1:13">
      <c r="A243" s="63" t="s">
        <v>416</v>
      </c>
      <c r="B243" s="64"/>
      <c r="C243" s="64"/>
      <c r="D243" s="64"/>
      <c r="E243" s="64"/>
      <c r="F243" s="65"/>
      <c r="G243" s="66" t="s">
        <v>150</v>
      </c>
      <c r="H243" s="66" t="s">
        <v>114</v>
      </c>
      <c r="I243" s="66" t="s">
        <v>417</v>
      </c>
      <c r="J243" s="66"/>
      <c r="K243" s="123">
        <f>K245</f>
        <v>1030.5</v>
      </c>
      <c r="L243" s="123">
        <f>L245</f>
        <v>895.1</v>
      </c>
      <c r="M243" s="61">
        <f t="shared" si="35"/>
        <v>86.8607472100922</v>
      </c>
    </row>
    <row r="244" spans="1:13">
      <c r="A244" s="63" t="s">
        <v>362</v>
      </c>
      <c r="B244" s="64"/>
      <c r="C244" s="64"/>
      <c r="D244" s="64"/>
      <c r="E244" s="64"/>
      <c r="F244" s="65"/>
      <c r="G244" s="66"/>
      <c r="H244" s="66"/>
      <c r="I244" s="66"/>
      <c r="J244" s="66"/>
      <c r="K244" s="123"/>
      <c r="L244" s="123"/>
      <c r="M244" s="67"/>
    </row>
    <row r="245" spans="1:13">
      <c r="A245" s="63" t="s">
        <v>363</v>
      </c>
      <c r="B245" s="64"/>
      <c r="C245" s="64"/>
      <c r="D245" s="64"/>
      <c r="E245" s="64"/>
      <c r="F245" s="65"/>
      <c r="G245" s="66" t="s">
        <v>150</v>
      </c>
      <c r="H245" s="66" t="s">
        <v>114</v>
      </c>
      <c r="I245" s="66" t="s">
        <v>417</v>
      </c>
      <c r="J245" s="66" t="s">
        <v>364</v>
      </c>
      <c r="K245" s="123">
        <f>K246</f>
        <v>1030.5</v>
      </c>
      <c r="L245" s="123">
        <f>L246</f>
        <v>895.1</v>
      </c>
      <c r="M245" s="61">
        <f t="shared" si="35"/>
        <v>86.8607472100922</v>
      </c>
    </row>
    <row r="246" spans="1:13">
      <c r="A246" s="63" t="s">
        <v>275</v>
      </c>
      <c r="B246" s="64"/>
      <c r="C246" s="64"/>
      <c r="D246" s="64"/>
      <c r="E246" s="64"/>
      <c r="F246" s="65"/>
      <c r="G246" s="66" t="s">
        <v>150</v>
      </c>
      <c r="H246" s="66" t="s">
        <v>114</v>
      </c>
      <c r="I246" s="66" t="s">
        <v>417</v>
      </c>
      <c r="J246" s="66" t="s">
        <v>365</v>
      </c>
      <c r="K246" s="123">
        <f>K248+K250</f>
        <v>1030.5</v>
      </c>
      <c r="L246" s="123">
        <f>L248+L250</f>
        <v>895.1</v>
      </c>
      <c r="M246" s="61">
        <f t="shared" si="35"/>
        <v>86.8607472100922</v>
      </c>
    </row>
    <row r="247" spans="1:13">
      <c r="A247" s="96" t="s">
        <v>418</v>
      </c>
      <c r="B247" s="45"/>
      <c r="C247" s="45"/>
      <c r="D247" s="45"/>
      <c r="E247" s="45"/>
      <c r="F247" s="74"/>
      <c r="G247" s="69"/>
      <c r="H247" s="69"/>
      <c r="I247" s="69"/>
      <c r="J247" s="87"/>
      <c r="K247" s="123"/>
      <c r="L247" s="123"/>
      <c r="M247" s="67"/>
    </row>
    <row r="248" spans="1:13">
      <c r="A248" s="96" t="s">
        <v>367</v>
      </c>
      <c r="B248" s="45"/>
      <c r="C248" s="45"/>
      <c r="D248" s="45"/>
      <c r="E248" s="45"/>
      <c r="F248" s="74"/>
      <c r="G248" s="69" t="s">
        <v>150</v>
      </c>
      <c r="H248" s="69" t="s">
        <v>114</v>
      </c>
      <c r="I248" s="69" t="s">
        <v>417</v>
      </c>
      <c r="J248" s="87" t="s">
        <v>368</v>
      </c>
      <c r="K248" s="126">
        <f>1958+140-1810+70+348+40+60.5</f>
        <v>806.5</v>
      </c>
      <c r="L248" s="126">
        <v>671.1</v>
      </c>
      <c r="M248" s="70">
        <f t="shared" si="35"/>
        <v>83.211407315561075</v>
      </c>
    </row>
    <row r="249" spans="1:13">
      <c r="A249" s="96" t="s">
        <v>419</v>
      </c>
      <c r="B249" s="45"/>
      <c r="C249" s="45"/>
      <c r="D249" s="45"/>
      <c r="E249" s="45"/>
      <c r="F249" s="74"/>
      <c r="G249" s="69"/>
      <c r="H249" s="69"/>
      <c r="I249" s="69"/>
      <c r="J249" s="87"/>
      <c r="K249" s="70"/>
      <c r="L249" s="70"/>
      <c r="M249" s="70"/>
    </row>
    <row r="250" spans="1:13">
      <c r="A250" s="96" t="s">
        <v>420</v>
      </c>
      <c r="B250" s="45"/>
      <c r="C250" s="45"/>
      <c r="D250" s="45"/>
      <c r="E250" s="45"/>
      <c r="F250" s="74"/>
      <c r="G250" s="69" t="s">
        <v>150</v>
      </c>
      <c r="H250" s="69" t="s">
        <v>114</v>
      </c>
      <c r="I250" s="69" t="s">
        <v>417</v>
      </c>
      <c r="J250" s="87" t="s">
        <v>369</v>
      </c>
      <c r="K250" s="126">
        <v>224</v>
      </c>
      <c r="L250" s="126">
        <v>224</v>
      </c>
      <c r="M250" s="70">
        <f t="shared" si="35"/>
        <v>100</v>
      </c>
    </row>
    <row r="251" spans="1:13">
      <c r="A251" s="93" t="s">
        <v>416</v>
      </c>
      <c r="B251" s="45"/>
      <c r="C251" s="45"/>
      <c r="D251" s="45"/>
      <c r="E251" s="45"/>
      <c r="F251" s="74"/>
      <c r="G251" s="66" t="s">
        <v>150</v>
      </c>
      <c r="H251" s="66" t="s">
        <v>114</v>
      </c>
      <c r="I251" s="66" t="s">
        <v>421</v>
      </c>
      <c r="J251" s="66"/>
      <c r="K251" s="123">
        <f>K252</f>
        <v>45134.8</v>
      </c>
      <c r="L251" s="123">
        <f>L252</f>
        <v>45134.8</v>
      </c>
      <c r="M251" s="61">
        <f t="shared" si="35"/>
        <v>100</v>
      </c>
    </row>
    <row r="252" spans="1:13">
      <c r="A252" s="63" t="s">
        <v>275</v>
      </c>
      <c r="B252" s="45"/>
      <c r="C252" s="45"/>
      <c r="D252" s="45"/>
      <c r="E252" s="45"/>
      <c r="F252" s="74"/>
      <c r="G252" s="66" t="s">
        <v>150</v>
      </c>
      <c r="H252" s="66" t="s">
        <v>114</v>
      </c>
      <c r="I252" s="66" t="s">
        <v>421</v>
      </c>
      <c r="J252" s="66" t="s">
        <v>364</v>
      </c>
      <c r="K252" s="123">
        <f>K254</f>
        <v>45134.8</v>
      </c>
      <c r="L252" s="123">
        <f>L254</f>
        <v>45134.8</v>
      </c>
      <c r="M252" s="61">
        <f t="shared" si="35"/>
        <v>100</v>
      </c>
    </row>
    <row r="253" spans="1:13">
      <c r="A253" s="96" t="s">
        <v>418</v>
      </c>
      <c r="B253" s="45"/>
      <c r="C253" s="45"/>
      <c r="D253" s="45"/>
      <c r="E253" s="45"/>
      <c r="F253" s="74"/>
      <c r="G253" s="87"/>
      <c r="H253" s="87"/>
      <c r="I253" s="87"/>
      <c r="J253" s="87"/>
      <c r="K253" s="126"/>
      <c r="L253" s="126"/>
      <c r="M253" s="70"/>
    </row>
    <row r="254" spans="1:13">
      <c r="A254" s="96" t="s">
        <v>367</v>
      </c>
      <c r="B254" s="45"/>
      <c r="C254" s="45"/>
      <c r="D254" s="45"/>
      <c r="E254" s="45"/>
      <c r="F254" s="74"/>
      <c r="G254" s="87" t="s">
        <v>150</v>
      </c>
      <c r="H254" s="87" t="s">
        <v>114</v>
      </c>
      <c r="I254" s="87" t="s">
        <v>421</v>
      </c>
      <c r="J254" s="87" t="s">
        <v>368</v>
      </c>
      <c r="K254" s="126">
        <f>45340-205.6+2049.6-2049.2</f>
        <v>45134.8</v>
      </c>
      <c r="L254" s="126">
        <f>45340-205.6+2049.6-2049.2</f>
        <v>45134.8</v>
      </c>
      <c r="M254" s="70">
        <f t="shared" si="35"/>
        <v>100</v>
      </c>
    </row>
    <row r="255" spans="1:13">
      <c r="A255" s="93" t="s">
        <v>254</v>
      </c>
      <c r="B255" s="45"/>
      <c r="C255" s="45"/>
      <c r="D255" s="45"/>
      <c r="E255" s="45"/>
      <c r="F255" s="74"/>
      <c r="G255" s="88" t="s">
        <v>255</v>
      </c>
      <c r="H255" s="88" t="s">
        <v>114</v>
      </c>
      <c r="I255" s="88" t="s">
        <v>507</v>
      </c>
      <c r="J255" s="88"/>
      <c r="K255" s="123">
        <f>K257</f>
        <v>45744.6</v>
      </c>
      <c r="L255" s="123">
        <f>L257</f>
        <v>45744.6</v>
      </c>
      <c r="M255" s="61">
        <f t="shared" si="35"/>
        <v>100</v>
      </c>
    </row>
    <row r="256" spans="1:13">
      <c r="A256" s="63" t="s">
        <v>244</v>
      </c>
      <c r="B256" s="45"/>
      <c r="C256" s="45"/>
      <c r="D256" s="45"/>
      <c r="E256" s="45"/>
      <c r="F256" s="74"/>
      <c r="G256" s="88"/>
      <c r="H256" s="88"/>
      <c r="I256" s="88"/>
      <c r="J256" s="88"/>
      <c r="K256" s="123"/>
      <c r="L256" s="123"/>
      <c r="M256" s="67"/>
    </row>
    <row r="257" spans="1:13">
      <c r="A257" s="63" t="s">
        <v>257</v>
      </c>
      <c r="B257" s="45"/>
      <c r="C257" s="45"/>
      <c r="D257" s="45"/>
      <c r="E257" s="45"/>
      <c r="F257" s="74"/>
      <c r="G257" s="88" t="s">
        <v>255</v>
      </c>
      <c r="H257" s="88" t="s">
        <v>114</v>
      </c>
      <c r="I257" s="88" t="s">
        <v>507</v>
      </c>
      <c r="J257" s="88"/>
      <c r="K257" s="123">
        <f>K258</f>
        <v>45744.6</v>
      </c>
      <c r="L257" s="123">
        <f>L258</f>
        <v>45744.6</v>
      </c>
      <c r="M257" s="61">
        <f t="shared" si="35"/>
        <v>100</v>
      </c>
    </row>
    <row r="258" spans="1:13">
      <c r="A258" s="63" t="s">
        <v>246</v>
      </c>
      <c r="B258" s="45"/>
      <c r="C258" s="45"/>
      <c r="D258" s="45"/>
      <c r="E258" s="45"/>
      <c r="F258" s="74"/>
      <c r="G258" s="88" t="s">
        <v>255</v>
      </c>
      <c r="H258" s="88" t="s">
        <v>114</v>
      </c>
      <c r="I258" s="88" t="s">
        <v>507</v>
      </c>
      <c r="J258" s="88" t="s">
        <v>258</v>
      </c>
      <c r="K258" s="123">
        <f>K260</f>
        <v>45744.6</v>
      </c>
      <c r="L258" s="123">
        <f>L260</f>
        <v>45744.6</v>
      </c>
      <c r="M258" s="61">
        <f t="shared" si="35"/>
        <v>100</v>
      </c>
    </row>
    <row r="259" spans="1:13">
      <c r="A259" s="68" t="s">
        <v>247</v>
      </c>
      <c r="B259" s="45"/>
      <c r="C259" s="45"/>
      <c r="D259" s="45"/>
      <c r="E259" s="45"/>
      <c r="F259" s="74"/>
      <c r="G259" s="87"/>
      <c r="H259" s="87"/>
      <c r="I259" s="87"/>
      <c r="J259" s="87"/>
      <c r="K259" s="126"/>
      <c r="L259" s="126"/>
      <c r="M259" s="70"/>
    </row>
    <row r="260" spans="1:13">
      <c r="A260" s="68" t="s">
        <v>259</v>
      </c>
      <c r="B260" s="45"/>
      <c r="C260" s="45"/>
      <c r="D260" s="45"/>
      <c r="E260" s="45"/>
      <c r="F260" s="74"/>
      <c r="G260" s="87" t="s">
        <v>255</v>
      </c>
      <c r="H260" s="87" t="s">
        <v>114</v>
      </c>
      <c r="I260" s="87" t="s">
        <v>507</v>
      </c>
      <c r="J260" s="87" t="s">
        <v>260</v>
      </c>
      <c r="K260" s="126">
        <v>45744.6</v>
      </c>
      <c r="L260" s="126">
        <v>45744.6</v>
      </c>
      <c r="M260" s="70">
        <f t="shared" si="35"/>
        <v>100</v>
      </c>
    </row>
    <row r="261" spans="1:13">
      <c r="A261" s="63" t="s">
        <v>244</v>
      </c>
      <c r="B261" s="64"/>
      <c r="C261" s="64"/>
      <c r="D261" s="64"/>
      <c r="E261" s="64"/>
      <c r="F261" s="65"/>
      <c r="G261" s="88"/>
      <c r="H261" s="88"/>
      <c r="I261" s="88"/>
      <c r="J261" s="88"/>
      <c r="K261" s="123"/>
      <c r="L261" s="123"/>
      <c r="M261" s="67"/>
    </row>
    <row r="262" spans="1:13">
      <c r="A262" s="63" t="s">
        <v>261</v>
      </c>
      <c r="B262" s="64"/>
      <c r="C262" s="64"/>
      <c r="D262" s="64"/>
      <c r="E262" s="64"/>
      <c r="F262" s="65"/>
      <c r="G262" s="88" t="s">
        <v>255</v>
      </c>
      <c r="H262" s="88" t="s">
        <v>114</v>
      </c>
      <c r="I262" s="88" t="s">
        <v>262</v>
      </c>
      <c r="J262" s="88"/>
      <c r="K262" s="123">
        <f>K263</f>
        <v>61339</v>
      </c>
      <c r="L262" s="123">
        <f>L263</f>
        <v>39855.5</v>
      </c>
      <c r="M262" s="61">
        <f t="shared" si="35"/>
        <v>64.975790280245846</v>
      </c>
    </row>
    <row r="263" spans="1:13">
      <c r="A263" s="63" t="s">
        <v>246</v>
      </c>
      <c r="B263" s="45"/>
      <c r="C263" s="45"/>
      <c r="D263" s="45"/>
      <c r="E263" s="45"/>
      <c r="F263" s="74"/>
      <c r="G263" s="88" t="s">
        <v>255</v>
      </c>
      <c r="H263" s="88" t="s">
        <v>114</v>
      </c>
      <c r="I263" s="88" t="s">
        <v>262</v>
      </c>
      <c r="J263" s="88" t="s">
        <v>258</v>
      </c>
      <c r="K263" s="123">
        <f>K265</f>
        <v>61339</v>
      </c>
      <c r="L263" s="123">
        <f>L265</f>
        <v>39855.5</v>
      </c>
      <c r="M263" s="61">
        <f t="shared" si="35"/>
        <v>64.975790280245846</v>
      </c>
    </row>
    <row r="264" spans="1:13">
      <c r="A264" s="68" t="s">
        <v>247</v>
      </c>
      <c r="B264" s="45"/>
      <c r="C264" s="45"/>
      <c r="D264" s="45"/>
      <c r="E264" s="45"/>
      <c r="F264" s="74"/>
      <c r="G264" s="87"/>
      <c r="H264" s="87"/>
      <c r="I264" s="87"/>
      <c r="J264" s="87"/>
      <c r="K264" s="126"/>
      <c r="L264" s="126"/>
      <c r="M264" s="70"/>
    </row>
    <row r="265" spans="1:13">
      <c r="A265" s="68" t="s">
        <v>259</v>
      </c>
      <c r="B265" s="45"/>
      <c r="C265" s="45"/>
      <c r="D265" s="45"/>
      <c r="E265" s="45"/>
      <c r="F265" s="74"/>
      <c r="G265" s="87" t="s">
        <v>255</v>
      </c>
      <c r="H265" s="87" t="s">
        <v>114</v>
      </c>
      <c r="I265" s="87" t="s">
        <v>262</v>
      </c>
      <c r="J265" s="87" t="s">
        <v>260</v>
      </c>
      <c r="K265" s="126">
        <v>61339</v>
      </c>
      <c r="L265" s="126">
        <v>39855.5</v>
      </c>
      <c r="M265" s="70">
        <f t="shared" si="35"/>
        <v>64.975790280245846</v>
      </c>
    </row>
    <row r="266" spans="1:13">
      <c r="A266" s="63" t="s">
        <v>422</v>
      </c>
      <c r="B266" s="45"/>
      <c r="C266" s="45"/>
      <c r="D266" s="45"/>
      <c r="E266" s="45"/>
      <c r="F266" s="74"/>
      <c r="G266" s="87"/>
      <c r="H266" s="87"/>
      <c r="I266" s="87"/>
      <c r="J266" s="87"/>
      <c r="K266" s="126"/>
      <c r="L266" s="126"/>
      <c r="M266" s="70"/>
    </row>
    <row r="267" spans="1:13">
      <c r="A267" s="63" t="s">
        <v>423</v>
      </c>
      <c r="B267" s="45"/>
      <c r="C267" s="45"/>
      <c r="D267" s="45"/>
      <c r="E267" s="45"/>
      <c r="F267" s="74"/>
      <c r="G267" s="88" t="s">
        <v>255</v>
      </c>
      <c r="H267" s="88" t="s">
        <v>114</v>
      </c>
      <c r="I267" s="88" t="s">
        <v>424</v>
      </c>
      <c r="J267" s="88" t="s">
        <v>364</v>
      </c>
      <c r="K267" s="123">
        <f>K268</f>
        <v>47.4</v>
      </c>
      <c r="L267" s="123">
        <f>L268</f>
        <v>35.9</v>
      </c>
      <c r="M267" s="61">
        <f t="shared" si="35"/>
        <v>75.738396624472571</v>
      </c>
    </row>
    <row r="268" spans="1:13">
      <c r="A268" s="96" t="s">
        <v>277</v>
      </c>
      <c r="B268" s="45"/>
      <c r="C268" s="45"/>
      <c r="D268" s="45"/>
      <c r="E268" s="45"/>
      <c r="F268" s="74"/>
      <c r="G268" s="87" t="s">
        <v>255</v>
      </c>
      <c r="H268" s="87" t="s">
        <v>114</v>
      </c>
      <c r="I268" s="87" t="s">
        <v>424</v>
      </c>
      <c r="J268" s="87" t="s">
        <v>369</v>
      </c>
      <c r="K268" s="126">
        <v>47.4</v>
      </c>
      <c r="L268" s="126">
        <v>35.9</v>
      </c>
      <c r="M268" s="70">
        <f t="shared" si="35"/>
        <v>75.738396624472571</v>
      </c>
    </row>
    <row r="269" spans="1:13">
      <c r="A269" s="93" t="s">
        <v>263</v>
      </c>
      <c r="B269" s="45"/>
      <c r="C269" s="45"/>
      <c r="D269" s="45"/>
      <c r="E269" s="45"/>
      <c r="F269" s="74"/>
      <c r="G269" s="87"/>
      <c r="H269" s="87"/>
      <c r="I269" s="87"/>
      <c r="J269" s="87"/>
      <c r="K269" s="126"/>
      <c r="L269" s="126"/>
      <c r="M269" s="70"/>
    </row>
    <row r="270" spans="1:13">
      <c r="A270" s="93" t="s">
        <v>264</v>
      </c>
      <c r="B270" s="45"/>
      <c r="C270" s="45"/>
      <c r="D270" s="45"/>
      <c r="E270" s="45"/>
      <c r="F270" s="74"/>
      <c r="G270" s="88" t="s">
        <v>150</v>
      </c>
      <c r="H270" s="88" t="s">
        <v>114</v>
      </c>
      <c r="I270" s="88" t="s">
        <v>265</v>
      </c>
      <c r="J270" s="88"/>
      <c r="K270" s="123">
        <f>K272</f>
        <v>0</v>
      </c>
      <c r="L270" s="123">
        <f>L272</f>
        <v>0</v>
      </c>
      <c r="M270" s="67">
        <f>M272</f>
        <v>0</v>
      </c>
    </row>
    <row r="271" spans="1:13">
      <c r="A271" s="63" t="s">
        <v>244</v>
      </c>
      <c r="B271" s="45"/>
      <c r="C271" s="45"/>
      <c r="D271" s="45"/>
      <c r="E271" s="45"/>
      <c r="F271" s="74"/>
      <c r="G271" s="88"/>
      <c r="H271" s="88"/>
      <c r="I271" s="88"/>
      <c r="J271" s="88"/>
      <c r="K271" s="123"/>
      <c r="L271" s="123"/>
      <c r="M271" s="67"/>
    </row>
    <row r="272" spans="1:13">
      <c r="A272" s="63" t="s">
        <v>257</v>
      </c>
      <c r="B272" s="45"/>
      <c r="C272" s="45"/>
      <c r="D272" s="45"/>
      <c r="E272" s="45"/>
      <c r="F272" s="74"/>
      <c r="G272" s="88" t="s">
        <v>150</v>
      </c>
      <c r="H272" s="88" t="s">
        <v>114</v>
      </c>
      <c r="I272" s="88" t="s">
        <v>265</v>
      </c>
      <c r="J272" s="88" t="s">
        <v>258</v>
      </c>
      <c r="K272" s="123">
        <f>K273</f>
        <v>0</v>
      </c>
      <c r="L272" s="123">
        <f>L273</f>
        <v>0</v>
      </c>
      <c r="M272" s="67">
        <f>M273</f>
        <v>0</v>
      </c>
    </row>
    <row r="273" spans="1:13">
      <c r="A273" s="63" t="s">
        <v>246</v>
      </c>
      <c r="B273" s="45"/>
      <c r="C273" s="45"/>
      <c r="D273" s="45"/>
      <c r="E273" s="45"/>
      <c r="F273" s="74"/>
      <c r="G273" s="88" t="s">
        <v>150</v>
      </c>
      <c r="H273" s="88" t="s">
        <v>114</v>
      </c>
      <c r="I273" s="88" t="s">
        <v>265</v>
      </c>
      <c r="J273" s="88" t="s">
        <v>266</v>
      </c>
      <c r="K273" s="123">
        <f>K275</f>
        <v>0</v>
      </c>
      <c r="L273" s="123">
        <f>L275</f>
        <v>0</v>
      </c>
      <c r="M273" s="67">
        <f>M275</f>
        <v>0</v>
      </c>
    </row>
    <row r="274" spans="1:13">
      <c r="A274" s="68" t="s">
        <v>247</v>
      </c>
      <c r="B274" s="45"/>
      <c r="C274" s="45"/>
      <c r="D274" s="45"/>
      <c r="E274" s="45"/>
      <c r="F274" s="74"/>
      <c r="G274" s="88"/>
      <c r="H274" s="88"/>
      <c r="I274" s="88"/>
      <c r="J274" s="88"/>
      <c r="K274" s="123"/>
      <c r="L274" s="123"/>
      <c r="M274" s="67"/>
    </row>
    <row r="275" spans="1:13">
      <c r="A275" s="68" t="s">
        <v>259</v>
      </c>
      <c r="B275" s="45"/>
      <c r="C275" s="45"/>
      <c r="D275" s="45"/>
      <c r="E275" s="45"/>
      <c r="F275" s="74"/>
      <c r="G275" s="89" t="s">
        <v>150</v>
      </c>
      <c r="H275" s="89" t="s">
        <v>114</v>
      </c>
      <c r="I275" s="89" t="s">
        <v>265</v>
      </c>
      <c r="J275" s="87" t="s">
        <v>260</v>
      </c>
      <c r="K275" s="126">
        <f>1000+2403.5+90-3403.5-90</f>
        <v>0</v>
      </c>
      <c r="L275" s="126">
        <f>1000+2403.5+90-3403.5-90</f>
        <v>0</v>
      </c>
      <c r="M275" s="70">
        <f>1000+2403.5+90-3403.5-90</f>
        <v>0</v>
      </c>
    </row>
    <row r="276" spans="1:13">
      <c r="A276" s="63" t="s">
        <v>425</v>
      </c>
      <c r="B276" s="64"/>
      <c r="C276" s="64"/>
      <c r="D276" s="64"/>
      <c r="E276" s="64"/>
      <c r="F276" s="65"/>
      <c r="G276" s="88" t="s">
        <v>255</v>
      </c>
      <c r="H276" s="88" t="s">
        <v>114</v>
      </c>
      <c r="I276" s="88" t="s">
        <v>76</v>
      </c>
      <c r="J276" s="88"/>
      <c r="K276" s="123">
        <f>K277</f>
        <v>77</v>
      </c>
      <c r="L276" s="123">
        <f>L277</f>
        <v>77</v>
      </c>
      <c r="M276" s="61">
        <f t="shared" ref="M276:M293" si="37">L276/K276*100</f>
        <v>100</v>
      </c>
    </row>
    <row r="277" spans="1:13">
      <c r="A277" s="63" t="s">
        <v>275</v>
      </c>
      <c r="B277" s="45"/>
      <c r="C277" s="45"/>
      <c r="D277" s="45"/>
      <c r="E277" s="45"/>
      <c r="F277" s="74"/>
      <c r="G277" s="88" t="s">
        <v>255</v>
      </c>
      <c r="H277" s="88" t="s">
        <v>114</v>
      </c>
      <c r="I277" s="88" t="s">
        <v>76</v>
      </c>
      <c r="J277" s="88" t="s">
        <v>365</v>
      </c>
      <c r="K277" s="123">
        <f>K278</f>
        <v>77</v>
      </c>
      <c r="L277" s="123">
        <f>L278</f>
        <v>77</v>
      </c>
      <c r="M277" s="61">
        <f t="shared" si="37"/>
        <v>100</v>
      </c>
    </row>
    <row r="278" spans="1:13">
      <c r="A278" s="96" t="s">
        <v>277</v>
      </c>
      <c r="B278" s="45"/>
      <c r="C278" s="45"/>
      <c r="D278" s="45"/>
      <c r="E278" s="45"/>
      <c r="F278" s="74"/>
      <c r="G278" s="87" t="s">
        <v>150</v>
      </c>
      <c r="H278" s="87" t="s">
        <v>114</v>
      </c>
      <c r="I278" s="87" t="s">
        <v>76</v>
      </c>
      <c r="J278" s="87" t="s">
        <v>369</v>
      </c>
      <c r="K278" s="126">
        <v>77</v>
      </c>
      <c r="L278" s="126">
        <v>77</v>
      </c>
      <c r="M278" s="70">
        <f t="shared" si="37"/>
        <v>100</v>
      </c>
    </row>
    <row r="279" spans="1:13">
      <c r="A279" s="63" t="s">
        <v>426</v>
      </c>
      <c r="B279" s="64"/>
      <c r="C279" s="64"/>
      <c r="D279" s="64"/>
      <c r="E279" s="64"/>
      <c r="F279" s="65"/>
      <c r="G279" s="88"/>
      <c r="H279" s="88"/>
      <c r="I279" s="88"/>
      <c r="J279" s="88"/>
      <c r="K279" s="123"/>
      <c r="L279" s="123"/>
      <c r="M279" s="67"/>
    </row>
    <row r="280" spans="1:13">
      <c r="A280" s="63" t="s">
        <v>427</v>
      </c>
      <c r="B280" s="64"/>
      <c r="C280" s="64"/>
      <c r="D280" s="64"/>
      <c r="E280" s="64"/>
      <c r="F280" s="65"/>
      <c r="G280" s="88" t="s">
        <v>255</v>
      </c>
      <c r="H280" s="88" t="s">
        <v>114</v>
      </c>
      <c r="I280" s="88" t="s">
        <v>428</v>
      </c>
      <c r="J280" s="88"/>
      <c r="K280" s="123">
        <f>K282</f>
        <v>0</v>
      </c>
      <c r="L280" s="123">
        <f>L282</f>
        <v>0</v>
      </c>
      <c r="M280" s="67">
        <f>M282</f>
        <v>0</v>
      </c>
    </row>
    <row r="281" spans="1:13">
      <c r="A281" s="63" t="s">
        <v>275</v>
      </c>
      <c r="B281" s="45"/>
      <c r="C281" s="45"/>
      <c r="D281" s="45"/>
      <c r="E281" s="45"/>
      <c r="F281" s="74"/>
      <c r="G281" s="88" t="s">
        <v>255</v>
      </c>
      <c r="H281" s="88" t="s">
        <v>114</v>
      </c>
      <c r="I281" s="88" t="s">
        <v>428</v>
      </c>
      <c r="J281" s="88" t="s">
        <v>365</v>
      </c>
      <c r="K281" s="123">
        <f>K282</f>
        <v>0</v>
      </c>
      <c r="L281" s="123">
        <f>L282</f>
        <v>0</v>
      </c>
      <c r="M281" s="67">
        <f>M282</f>
        <v>0</v>
      </c>
    </row>
    <row r="282" spans="1:13">
      <c r="A282" s="96" t="s">
        <v>277</v>
      </c>
      <c r="B282" s="45"/>
      <c r="C282" s="45"/>
      <c r="D282" s="45"/>
      <c r="E282" s="45"/>
      <c r="F282" s="74"/>
      <c r="G282" s="87" t="s">
        <v>150</v>
      </c>
      <c r="H282" s="87" t="s">
        <v>114</v>
      </c>
      <c r="I282" s="87" t="s">
        <v>428</v>
      </c>
      <c r="J282" s="87" t="s">
        <v>369</v>
      </c>
      <c r="K282" s="126">
        <f>491-491</f>
        <v>0</v>
      </c>
      <c r="L282" s="126">
        <f>491-491</f>
        <v>0</v>
      </c>
      <c r="M282" s="70">
        <f>491-491</f>
        <v>0</v>
      </c>
    </row>
    <row r="283" spans="1:13">
      <c r="A283" s="63" t="s">
        <v>267</v>
      </c>
      <c r="B283" s="64"/>
      <c r="C283" s="64"/>
      <c r="D283" s="64"/>
      <c r="E283" s="64"/>
      <c r="F283" s="65"/>
      <c r="G283" s="66" t="s">
        <v>150</v>
      </c>
      <c r="H283" s="66" t="s">
        <v>117</v>
      </c>
      <c r="I283" s="66"/>
      <c r="J283" s="66"/>
      <c r="K283" s="123">
        <f>K285+K332+K298+K322+K326+K313+K329+K317+K320+K305+K309+K295</f>
        <v>289750.8</v>
      </c>
      <c r="L283" s="123">
        <f>L285+L332+L298+L322+L326+L313+L329+L317+L320+L305+L309+L295</f>
        <v>273642.00000000006</v>
      </c>
      <c r="M283" s="61">
        <f t="shared" si="37"/>
        <v>94.44046401252389</v>
      </c>
    </row>
    <row r="284" spans="1:13">
      <c r="A284" s="63" t="s">
        <v>268</v>
      </c>
      <c r="B284" s="64"/>
      <c r="C284" s="64"/>
      <c r="D284" s="64"/>
      <c r="E284" s="64"/>
      <c r="F284" s="65"/>
      <c r="G284" s="66"/>
      <c r="H284" s="66"/>
      <c r="I284" s="66"/>
      <c r="J284" s="66"/>
      <c r="K284" s="123"/>
      <c r="L284" s="123"/>
      <c r="M284" s="67"/>
    </row>
    <row r="285" spans="1:13">
      <c r="A285" s="63" t="s">
        <v>269</v>
      </c>
      <c r="B285" s="64"/>
      <c r="C285" s="64"/>
      <c r="D285" s="64"/>
      <c r="E285" s="64"/>
      <c r="F285" s="65"/>
      <c r="G285" s="66" t="s">
        <v>150</v>
      </c>
      <c r="H285" s="66" t="s">
        <v>117</v>
      </c>
      <c r="I285" s="66" t="s">
        <v>429</v>
      </c>
      <c r="J285" s="66"/>
      <c r="K285" s="123">
        <f>K286</f>
        <v>13049.9</v>
      </c>
      <c r="L285" s="123">
        <f>L286</f>
        <v>12523.3</v>
      </c>
      <c r="M285" s="61">
        <f t="shared" si="37"/>
        <v>95.964720036168856</v>
      </c>
    </row>
    <row r="286" spans="1:13">
      <c r="A286" s="63" t="s">
        <v>416</v>
      </c>
      <c r="B286" s="64"/>
      <c r="C286" s="64"/>
      <c r="D286" s="64"/>
      <c r="E286" s="64"/>
      <c r="F286" s="65"/>
      <c r="G286" s="66" t="s">
        <v>150</v>
      </c>
      <c r="H286" s="66" t="s">
        <v>117</v>
      </c>
      <c r="I286" s="66" t="s">
        <v>276</v>
      </c>
      <c r="J286" s="66"/>
      <c r="K286" s="123">
        <f>K288</f>
        <v>13049.9</v>
      </c>
      <c r="L286" s="123">
        <f>L288</f>
        <v>12523.3</v>
      </c>
      <c r="M286" s="61">
        <f t="shared" si="37"/>
        <v>95.964720036168856</v>
      </c>
    </row>
    <row r="287" spans="1:13">
      <c r="A287" s="63" t="s">
        <v>362</v>
      </c>
      <c r="B287" s="64"/>
      <c r="C287" s="64"/>
      <c r="D287" s="64"/>
      <c r="E287" s="64"/>
      <c r="F287" s="65"/>
      <c r="G287" s="66"/>
      <c r="H287" s="66"/>
      <c r="I287" s="66"/>
      <c r="J287" s="66"/>
      <c r="K287" s="123"/>
      <c r="L287" s="123"/>
      <c r="M287" s="67"/>
    </row>
    <row r="288" spans="1:13">
      <c r="A288" s="63" t="s">
        <v>363</v>
      </c>
      <c r="B288" s="64"/>
      <c r="C288" s="64"/>
      <c r="D288" s="64"/>
      <c r="E288" s="64"/>
      <c r="F288" s="65"/>
      <c r="G288" s="66" t="s">
        <v>150</v>
      </c>
      <c r="H288" s="66" t="s">
        <v>117</v>
      </c>
      <c r="I288" s="66" t="s">
        <v>276</v>
      </c>
      <c r="J288" s="66" t="s">
        <v>364</v>
      </c>
      <c r="K288" s="123">
        <f>K289</f>
        <v>13049.9</v>
      </c>
      <c r="L288" s="123">
        <f>L289</f>
        <v>12523.3</v>
      </c>
      <c r="M288" s="61">
        <f t="shared" si="37"/>
        <v>95.964720036168856</v>
      </c>
    </row>
    <row r="289" spans="1:13">
      <c r="A289" s="63" t="s">
        <v>275</v>
      </c>
      <c r="B289" s="64"/>
      <c r="C289" s="64"/>
      <c r="D289" s="64"/>
      <c r="E289" s="64"/>
      <c r="F289" s="65"/>
      <c r="G289" s="66" t="s">
        <v>150</v>
      </c>
      <c r="H289" s="66" t="s">
        <v>117</v>
      </c>
      <c r="I289" s="66" t="s">
        <v>276</v>
      </c>
      <c r="J289" s="66" t="s">
        <v>365</v>
      </c>
      <c r="K289" s="123">
        <f>K291+K293</f>
        <v>13049.9</v>
      </c>
      <c r="L289" s="123">
        <f>L291+L293</f>
        <v>12523.3</v>
      </c>
      <c r="M289" s="61">
        <f t="shared" si="37"/>
        <v>95.964720036168856</v>
      </c>
    </row>
    <row r="290" spans="1:13">
      <c r="A290" s="96" t="s">
        <v>418</v>
      </c>
      <c r="B290" s="64"/>
      <c r="C290" s="64"/>
      <c r="D290" s="64"/>
      <c r="E290" s="64"/>
      <c r="F290" s="65"/>
      <c r="G290" s="66"/>
      <c r="H290" s="66"/>
      <c r="I290" s="66"/>
      <c r="J290" s="66"/>
      <c r="K290" s="123"/>
      <c r="L290" s="123"/>
      <c r="M290" s="67"/>
    </row>
    <row r="291" spans="1:13">
      <c r="A291" s="96" t="s">
        <v>367</v>
      </c>
      <c r="B291" s="64"/>
      <c r="C291" s="64"/>
      <c r="D291" s="64"/>
      <c r="E291" s="64"/>
      <c r="F291" s="65"/>
      <c r="G291" s="69" t="s">
        <v>150</v>
      </c>
      <c r="H291" s="69" t="s">
        <v>117</v>
      </c>
      <c r="I291" s="69" t="s">
        <v>276</v>
      </c>
      <c r="J291" s="69" t="s">
        <v>368</v>
      </c>
      <c r="K291" s="126">
        <v>12799.9</v>
      </c>
      <c r="L291" s="126">
        <v>12273.3</v>
      </c>
      <c r="M291" s="70">
        <f t="shared" si="37"/>
        <v>95.885905358635611</v>
      </c>
    </row>
    <row r="292" spans="1:13">
      <c r="A292" s="96" t="s">
        <v>273</v>
      </c>
      <c r="B292" s="43"/>
      <c r="C292" s="43"/>
      <c r="D292" s="105"/>
      <c r="E292" s="105"/>
      <c r="F292" s="106"/>
      <c r="G292" s="97"/>
      <c r="H292" s="97"/>
      <c r="I292" s="97"/>
      <c r="J292" s="97"/>
      <c r="K292" s="27"/>
      <c r="L292" s="27"/>
      <c r="M292" s="27"/>
    </row>
    <row r="293" spans="1:13">
      <c r="A293" s="96" t="s">
        <v>430</v>
      </c>
      <c r="B293" s="43"/>
      <c r="C293" s="43"/>
      <c r="D293" s="105"/>
      <c r="E293" s="105"/>
      <c r="F293" s="106"/>
      <c r="G293" s="97" t="s">
        <v>150</v>
      </c>
      <c r="H293" s="97" t="s">
        <v>117</v>
      </c>
      <c r="I293" s="97" t="s">
        <v>276</v>
      </c>
      <c r="J293" s="97" t="s">
        <v>369</v>
      </c>
      <c r="K293" s="125">
        <v>250</v>
      </c>
      <c r="L293" s="125">
        <v>250</v>
      </c>
      <c r="M293" s="70">
        <f t="shared" si="37"/>
        <v>100</v>
      </c>
    </row>
    <row r="294" spans="1:13">
      <c r="A294" s="63" t="s">
        <v>422</v>
      </c>
      <c r="B294" s="45"/>
      <c r="C294" s="45"/>
      <c r="D294" s="45"/>
      <c r="E294" s="45"/>
      <c r="F294" s="74"/>
      <c r="G294" s="87"/>
      <c r="H294" s="87"/>
      <c r="I294" s="87"/>
      <c r="J294" s="87"/>
      <c r="K294" s="126"/>
      <c r="L294" s="126"/>
      <c r="M294" s="70"/>
    </row>
    <row r="295" spans="1:13">
      <c r="A295" s="63" t="s">
        <v>423</v>
      </c>
      <c r="B295" s="45"/>
      <c r="C295" s="45"/>
      <c r="D295" s="45"/>
      <c r="E295" s="45"/>
      <c r="F295" s="74"/>
      <c r="G295" s="88" t="s">
        <v>255</v>
      </c>
      <c r="H295" s="88" t="s">
        <v>117</v>
      </c>
      <c r="I295" s="88" t="s">
        <v>424</v>
      </c>
      <c r="J295" s="88" t="s">
        <v>364</v>
      </c>
      <c r="K295" s="123">
        <f>K296</f>
        <v>475</v>
      </c>
      <c r="L295" s="123">
        <f>L296</f>
        <v>475</v>
      </c>
      <c r="M295" s="61">
        <f t="shared" ref="M295:M296" si="38">L295/K295*100</f>
        <v>100</v>
      </c>
    </row>
    <row r="296" spans="1:13">
      <c r="A296" s="96" t="s">
        <v>277</v>
      </c>
      <c r="B296" s="45"/>
      <c r="C296" s="45"/>
      <c r="D296" s="45"/>
      <c r="E296" s="45"/>
      <c r="F296" s="74"/>
      <c r="G296" s="87" t="s">
        <v>255</v>
      </c>
      <c r="H296" s="87" t="s">
        <v>117</v>
      </c>
      <c r="I296" s="87" t="s">
        <v>424</v>
      </c>
      <c r="J296" s="87" t="s">
        <v>369</v>
      </c>
      <c r="K296" s="126">
        <v>475</v>
      </c>
      <c r="L296" s="126">
        <v>475</v>
      </c>
      <c r="M296" s="70">
        <f t="shared" si="38"/>
        <v>100</v>
      </c>
    </row>
    <row r="297" spans="1:13">
      <c r="A297" s="63" t="s">
        <v>268</v>
      </c>
      <c r="B297" s="64"/>
      <c r="C297" s="64"/>
      <c r="D297" s="64"/>
      <c r="E297" s="64"/>
      <c r="F297" s="65"/>
      <c r="G297" s="66"/>
      <c r="H297" s="66"/>
      <c r="I297" s="66"/>
      <c r="J297" s="66"/>
      <c r="K297" s="123"/>
      <c r="L297" s="123"/>
      <c r="M297" s="67"/>
    </row>
    <row r="298" spans="1:13">
      <c r="A298" s="63" t="s">
        <v>269</v>
      </c>
      <c r="B298" s="64"/>
      <c r="C298" s="64"/>
      <c r="D298" s="64"/>
      <c r="E298" s="64"/>
      <c r="F298" s="65"/>
      <c r="G298" s="66" t="s">
        <v>150</v>
      </c>
      <c r="H298" s="66" t="s">
        <v>117</v>
      </c>
      <c r="I298" s="66" t="s">
        <v>431</v>
      </c>
      <c r="J298" s="66"/>
      <c r="K298" s="123">
        <f>K299</f>
        <v>183151.30000000002</v>
      </c>
      <c r="L298" s="123">
        <f>L299</f>
        <v>183151.30000000002</v>
      </c>
      <c r="M298" s="61">
        <f t="shared" ref="M298:M302" si="39">L298/K298*100</f>
        <v>100</v>
      </c>
    </row>
    <row r="299" spans="1:13">
      <c r="A299" s="63" t="s">
        <v>416</v>
      </c>
      <c r="B299" s="64"/>
      <c r="C299" s="64"/>
      <c r="D299" s="64"/>
      <c r="E299" s="64"/>
      <c r="F299" s="65"/>
      <c r="G299" s="66" t="s">
        <v>150</v>
      </c>
      <c r="H299" s="66" t="s">
        <v>117</v>
      </c>
      <c r="I299" s="66" t="s">
        <v>431</v>
      </c>
      <c r="J299" s="66"/>
      <c r="K299" s="123">
        <f>K301</f>
        <v>183151.30000000002</v>
      </c>
      <c r="L299" s="123">
        <f>L301</f>
        <v>183151.30000000002</v>
      </c>
      <c r="M299" s="61">
        <f t="shared" si="39"/>
        <v>100</v>
      </c>
    </row>
    <row r="300" spans="1:13">
      <c r="A300" s="63" t="s">
        <v>362</v>
      </c>
      <c r="B300" s="64"/>
      <c r="C300" s="64"/>
      <c r="D300" s="64"/>
      <c r="E300" s="64"/>
      <c r="F300" s="65"/>
      <c r="G300" s="66"/>
      <c r="H300" s="66"/>
      <c r="I300" s="66"/>
      <c r="J300" s="66"/>
      <c r="K300" s="123"/>
      <c r="L300" s="123"/>
      <c r="M300" s="67"/>
    </row>
    <row r="301" spans="1:13">
      <c r="A301" s="63" t="s">
        <v>363</v>
      </c>
      <c r="B301" s="64"/>
      <c r="C301" s="64"/>
      <c r="D301" s="64"/>
      <c r="E301" s="64"/>
      <c r="F301" s="65"/>
      <c r="G301" s="66" t="s">
        <v>150</v>
      </c>
      <c r="H301" s="66" t="s">
        <v>117</v>
      </c>
      <c r="I301" s="66" t="s">
        <v>431</v>
      </c>
      <c r="J301" s="66" t="s">
        <v>364</v>
      </c>
      <c r="K301" s="123">
        <f>K302</f>
        <v>183151.30000000002</v>
      </c>
      <c r="L301" s="123">
        <f>L302</f>
        <v>183151.30000000002</v>
      </c>
      <c r="M301" s="61">
        <f t="shared" si="39"/>
        <v>100</v>
      </c>
    </row>
    <row r="302" spans="1:13">
      <c r="A302" s="63" t="s">
        <v>275</v>
      </c>
      <c r="B302" s="64"/>
      <c r="C302" s="64"/>
      <c r="D302" s="64"/>
      <c r="E302" s="64"/>
      <c r="F302" s="65"/>
      <c r="G302" s="66" t="s">
        <v>150</v>
      </c>
      <c r="H302" s="66" t="s">
        <v>117</v>
      </c>
      <c r="I302" s="66" t="s">
        <v>431</v>
      </c>
      <c r="J302" s="66" t="s">
        <v>365</v>
      </c>
      <c r="K302" s="123">
        <f>K304</f>
        <v>183151.30000000002</v>
      </c>
      <c r="L302" s="123">
        <f>L304</f>
        <v>183151.30000000002</v>
      </c>
      <c r="M302" s="61">
        <f t="shared" si="39"/>
        <v>100</v>
      </c>
    </row>
    <row r="303" spans="1:13">
      <c r="A303" s="96" t="s">
        <v>418</v>
      </c>
      <c r="B303" s="64"/>
      <c r="C303" s="64"/>
      <c r="D303" s="64"/>
      <c r="E303" s="64"/>
      <c r="F303" s="65"/>
      <c r="G303" s="66"/>
      <c r="H303" s="66"/>
      <c r="I303" s="66"/>
      <c r="J303" s="66"/>
      <c r="K303" s="123"/>
      <c r="L303" s="123"/>
      <c r="M303" s="67"/>
    </row>
    <row r="304" spans="1:13">
      <c r="A304" s="96" t="s">
        <v>367</v>
      </c>
      <c r="B304" s="64"/>
      <c r="C304" s="64"/>
      <c r="D304" s="64"/>
      <c r="E304" s="64"/>
      <c r="F304" s="65"/>
      <c r="G304" s="69" t="s">
        <v>150</v>
      </c>
      <c r="H304" s="69" t="s">
        <v>117</v>
      </c>
      <c r="I304" s="69" t="s">
        <v>431</v>
      </c>
      <c r="J304" s="69" t="s">
        <v>368</v>
      </c>
      <c r="K304" s="126">
        <f>164576.2+13775.1+4800</f>
        <v>183151.30000000002</v>
      </c>
      <c r="L304" s="126">
        <f>164576.2+13775.1+4800</f>
        <v>183151.30000000002</v>
      </c>
      <c r="M304" s="70">
        <f t="shared" ref="M304:M306" si="40">L304/K304*100</f>
        <v>100</v>
      </c>
    </row>
    <row r="305" spans="1:13">
      <c r="A305" s="63" t="s">
        <v>416</v>
      </c>
      <c r="B305" s="64"/>
      <c r="C305" s="64"/>
      <c r="D305" s="64"/>
      <c r="E305" s="64"/>
      <c r="F305" s="65"/>
      <c r="G305" s="66" t="s">
        <v>150</v>
      </c>
      <c r="H305" s="66" t="s">
        <v>117</v>
      </c>
      <c r="I305" s="66" t="s">
        <v>432</v>
      </c>
      <c r="J305" s="66"/>
      <c r="K305" s="123">
        <f>K306</f>
        <v>21.8</v>
      </c>
      <c r="L305" s="123">
        <f>L306</f>
        <v>0</v>
      </c>
      <c r="M305" s="61">
        <f t="shared" si="40"/>
        <v>0</v>
      </c>
    </row>
    <row r="306" spans="1:13">
      <c r="A306" s="63" t="s">
        <v>275</v>
      </c>
      <c r="B306" s="64"/>
      <c r="C306" s="64"/>
      <c r="D306" s="64"/>
      <c r="E306" s="64"/>
      <c r="F306" s="65"/>
      <c r="G306" s="66" t="s">
        <v>150</v>
      </c>
      <c r="H306" s="66" t="s">
        <v>117</v>
      </c>
      <c r="I306" s="66" t="s">
        <v>432</v>
      </c>
      <c r="J306" s="66" t="s">
        <v>364</v>
      </c>
      <c r="K306" s="123">
        <f>K308</f>
        <v>21.8</v>
      </c>
      <c r="L306" s="123">
        <f>L308</f>
        <v>0</v>
      </c>
      <c r="M306" s="61">
        <f t="shared" si="40"/>
        <v>0</v>
      </c>
    </row>
    <row r="307" spans="1:13">
      <c r="A307" s="96" t="s">
        <v>433</v>
      </c>
      <c r="B307" s="64"/>
      <c r="C307" s="64"/>
      <c r="D307" s="64"/>
      <c r="E307" s="64"/>
      <c r="F307" s="65"/>
      <c r="G307" s="69"/>
      <c r="H307" s="69"/>
      <c r="I307" s="69"/>
      <c r="J307" s="69"/>
      <c r="K307" s="126"/>
      <c r="L307" s="126"/>
      <c r="M307" s="70"/>
    </row>
    <row r="308" spans="1:13">
      <c r="A308" s="96" t="s">
        <v>434</v>
      </c>
      <c r="B308" s="64"/>
      <c r="C308" s="64"/>
      <c r="D308" s="64"/>
      <c r="E308" s="64"/>
      <c r="F308" s="65"/>
      <c r="G308" s="69" t="s">
        <v>150</v>
      </c>
      <c r="H308" s="69" t="s">
        <v>117</v>
      </c>
      <c r="I308" s="69" t="s">
        <v>432</v>
      </c>
      <c r="J308" s="69" t="s">
        <v>368</v>
      </c>
      <c r="K308" s="126">
        <v>21.8</v>
      </c>
      <c r="L308" s="126"/>
      <c r="M308" s="70">
        <f t="shared" ref="M308:M321" si="41">L308/K308*100</f>
        <v>0</v>
      </c>
    </row>
    <row r="309" spans="1:13">
      <c r="A309" s="63" t="s">
        <v>416</v>
      </c>
      <c r="B309" s="64"/>
      <c r="C309" s="64"/>
      <c r="D309" s="64"/>
      <c r="E309" s="64"/>
      <c r="F309" s="65"/>
      <c r="G309" s="66" t="s">
        <v>150</v>
      </c>
      <c r="H309" s="66" t="s">
        <v>117</v>
      </c>
      <c r="I309" s="66" t="s">
        <v>435</v>
      </c>
      <c r="J309" s="66"/>
      <c r="K309" s="123">
        <f>K310</f>
        <v>1000</v>
      </c>
      <c r="L309" s="123">
        <f>L310</f>
        <v>10</v>
      </c>
      <c r="M309" s="61">
        <f t="shared" si="41"/>
        <v>1</v>
      </c>
    </row>
    <row r="310" spans="1:13">
      <c r="A310" s="63" t="s">
        <v>275</v>
      </c>
      <c r="B310" s="64"/>
      <c r="C310" s="64"/>
      <c r="D310" s="64"/>
      <c r="E310" s="64"/>
      <c r="F310" s="65"/>
      <c r="G310" s="66" t="s">
        <v>150</v>
      </c>
      <c r="H310" s="66" t="s">
        <v>117</v>
      </c>
      <c r="I310" s="66" t="s">
        <v>435</v>
      </c>
      <c r="J310" s="66" t="s">
        <v>364</v>
      </c>
      <c r="K310" s="123">
        <f>K312</f>
        <v>1000</v>
      </c>
      <c r="L310" s="123">
        <f>L312</f>
        <v>10</v>
      </c>
      <c r="M310" s="61">
        <f t="shared" si="41"/>
        <v>1</v>
      </c>
    </row>
    <row r="311" spans="1:13">
      <c r="A311" s="96" t="s">
        <v>436</v>
      </c>
      <c r="B311" s="64"/>
      <c r="C311" s="64"/>
      <c r="D311" s="64"/>
      <c r="E311" s="64"/>
      <c r="F311" s="65"/>
      <c r="G311" s="69"/>
      <c r="H311" s="69"/>
      <c r="I311" s="69"/>
      <c r="J311" s="69"/>
      <c r="K311" s="126"/>
      <c r="L311" s="126"/>
      <c r="M311" s="70"/>
    </row>
    <row r="312" spans="1:13">
      <c r="A312" s="96" t="s">
        <v>437</v>
      </c>
      <c r="B312" s="64"/>
      <c r="C312" s="64"/>
      <c r="D312" s="64"/>
      <c r="E312" s="64"/>
      <c r="F312" s="65"/>
      <c r="G312" s="69" t="s">
        <v>150</v>
      </c>
      <c r="H312" s="69" t="s">
        <v>117</v>
      </c>
      <c r="I312" s="69" t="s">
        <v>435</v>
      </c>
      <c r="J312" s="69" t="s">
        <v>369</v>
      </c>
      <c r="K312" s="126">
        <v>1000</v>
      </c>
      <c r="L312" s="126">
        <v>10</v>
      </c>
      <c r="M312" s="70">
        <f t="shared" si="41"/>
        <v>1</v>
      </c>
    </row>
    <row r="313" spans="1:13">
      <c r="A313" s="93" t="s">
        <v>438</v>
      </c>
      <c r="B313" s="64"/>
      <c r="C313" s="64"/>
      <c r="D313" s="64"/>
      <c r="E313" s="64"/>
      <c r="F313" s="65"/>
      <c r="G313" s="66" t="s">
        <v>255</v>
      </c>
      <c r="H313" s="66" t="s">
        <v>117</v>
      </c>
      <c r="I313" s="66" t="s">
        <v>508</v>
      </c>
      <c r="J313" s="66"/>
      <c r="K313" s="123">
        <f>K314</f>
        <v>49967.1</v>
      </c>
      <c r="L313" s="123">
        <f>L314</f>
        <v>49967.1</v>
      </c>
      <c r="M313" s="61">
        <f t="shared" si="41"/>
        <v>100</v>
      </c>
    </row>
    <row r="314" spans="1:13">
      <c r="A314" s="93" t="s">
        <v>440</v>
      </c>
      <c r="B314" s="64"/>
      <c r="C314" s="64"/>
      <c r="D314" s="64"/>
      <c r="E314" s="64"/>
      <c r="F314" s="65"/>
      <c r="G314" s="66" t="s">
        <v>255</v>
      </c>
      <c r="H314" s="66" t="s">
        <v>117</v>
      </c>
      <c r="I314" s="66" t="s">
        <v>508</v>
      </c>
      <c r="J314" s="66" t="s">
        <v>364</v>
      </c>
      <c r="K314" s="123">
        <f>K315</f>
        <v>49967.1</v>
      </c>
      <c r="L314" s="123">
        <f>L315</f>
        <v>49967.1</v>
      </c>
      <c r="M314" s="61">
        <f t="shared" si="41"/>
        <v>100</v>
      </c>
    </row>
    <row r="315" spans="1:13">
      <c r="A315" s="96" t="s">
        <v>277</v>
      </c>
      <c r="B315" s="64"/>
      <c r="C315" s="64"/>
      <c r="D315" s="64"/>
      <c r="E315" s="64"/>
      <c r="F315" s="65"/>
      <c r="G315" s="69" t="s">
        <v>255</v>
      </c>
      <c r="H315" s="69" t="s">
        <v>117</v>
      </c>
      <c r="I315" s="69" t="s">
        <v>508</v>
      </c>
      <c r="J315" s="69" t="s">
        <v>369</v>
      </c>
      <c r="K315" s="126">
        <v>49967.1</v>
      </c>
      <c r="L315" s="126">
        <v>49967.1</v>
      </c>
      <c r="M315" s="70">
        <f t="shared" si="41"/>
        <v>100</v>
      </c>
    </row>
    <row r="316" spans="1:13">
      <c r="A316" s="93" t="s">
        <v>271</v>
      </c>
      <c r="B316" s="64"/>
      <c r="C316" s="64"/>
      <c r="D316" s="64"/>
      <c r="E316" s="64"/>
      <c r="F316" s="65"/>
      <c r="G316" s="69"/>
      <c r="H316" s="69"/>
      <c r="I316" s="69"/>
      <c r="J316" s="69"/>
      <c r="K316" s="126"/>
      <c r="L316" s="126"/>
      <c r="M316" s="70"/>
    </row>
    <row r="317" spans="1:13">
      <c r="A317" s="93" t="s">
        <v>272</v>
      </c>
      <c r="B317" s="64"/>
      <c r="C317" s="64"/>
      <c r="D317" s="64"/>
      <c r="E317" s="64"/>
      <c r="F317" s="65"/>
      <c r="G317" s="66" t="s">
        <v>255</v>
      </c>
      <c r="H317" s="66" t="s">
        <v>117</v>
      </c>
      <c r="I317" s="66" t="s">
        <v>270</v>
      </c>
      <c r="J317" s="66" t="s">
        <v>266</v>
      </c>
      <c r="K317" s="123">
        <f>K319</f>
        <v>19000</v>
      </c>
      <c r="L317" s="123">
        <f>L319</f>
        <v>4464.8999999999996</v>
      </c>
      <c r="M317" s="61">
        <f t="shared" si="41"/>
        <v>23.499473684210525</v>
      </c>
    </row>
    <row r="318" spans="1:13">
      <c r="A318" s="96" t="s">
        <v>273</v>
      </c>
      <c r="B318" s="64"/>
      <c r="C318" s="64"/>
      <c r="D318" s="64"/>
      <c r="E318" s="64"/>
      <c r="F318" s="65"/>
      <c r="G318" s="69"/>
      <c r="H318" s="69"/>
      <c r="I318" s="69"/>
      <c r="J318" s="69"/>
      <c r="K318" s="126"/>
      <c r="L318" s="126"/>
      <c r="M318" s="70"/>
    </row>
    <row r="319" spans="1:13">
      <c r="A319" s="96" t="s">
        <v>274</v>
      </c>
      <c r="B319" s="64"/>
      <c r="C319" s="64"/>
      <c r="D319" s="64"/>
      <c r="E319" s="64"/>
      <c r="F319" s="65"/>
      <c r="G319" s="69" t="s">
        <v>255</v>
      </c>
      <c r="H319" s="69" t="s">
        <v>117</v>
      </c>
      <c r="I319" s="69" t="s">
        <v>270</v>
      </c>
      <c r="J319" s="69" t="s">
        <v>260</v>
      </c>
      <c r="K319" s="126">
        <v>19000</v>
      </c>
      <c r="L319" s="126">
        <v>4464.8999999999996</v>
      </c>
      <c r="M319" s="70">
        <f t="shared" si="41"/>
        <v>23.499473684210525</v>
      </c>
    </row>
    <row r="320" spans="1:13">
      <c r="A320" s="63" t="s">
        <v>275</v>
      </c>
      <c r="B320" s="64"/>
      <c r="C320" s="64"/>
      <c r="D320" s="64"/>
      <c r="E320" s="64"/>
      <c r="F320" s="65"/>
      <c r="G320" s="66" t="s">
        <v>255</v>
      </c>
      <c r="H320" s="66" t="s">
        <v>117</v>
      </c>
      <c r="I320" s="66" t="s">
        <v>276</v>
      </c>
      <c r="J320" s="66" t="s">
        <v>266</v>
      </c>
      <c r="K320" s="123">
        <f>K321</f>
        <v>425.2</v>
      </c>
      <c r="L320" s="123">
        <f>L321</f>
        <v>425.2</v>
      </c>
      <c r="M320" s="61">
        <f t="shared" si="41"/>
        <v>100</v>
      </c>
    </row>
    <row r="321" spans="1:13">
      <c r="A321" s="96" t="s">
        <v>277</v>
      </c>
      <c r="B321" s="64"/>
      <c r="C321" s="64"/>
      <c r="D321" s="64"/>
      <c r="E321" s="64"/>
      <c r="F321" s="65"/>
      <c r="G321" s="69" t="s">
        <v>255</v>
      </c>
      <c r="H321" s="69" t="s">
        <v>117</v>
      </c>
      <c r="I321" s="69" t="s">
        <v>276</v>
      </c>
      <c r="J321" s="69" t="s">
        <v>260</v>
      </c>
      <c r="K321" s="126">
        <f>205+220.2</f>
        <v>425.2</v>
      </c>
      <c r="L321" s="126">
        <f>205+220.2</f>
        <v>425.2</v>
      </c>
      <c r="M321" s="70">
        <f t="shared" si="41"/>
        <v>100</v>
      </c>
    </row>
    <row r="322" spans="1:13">
      <c r="A322" s="93" t="s">
        <v>509</v>
      </c>
      <c r="B322" s="43"/>
      <c r="C322" s="43"/>
      <c r="D322" s="105"/>
      <c r="E322" s="105"/>
      <c r="F322" s="106"/>
      <c r="G322" s="60" t="s">
        <v>150</v>
      </c>
      <c r="H322" s="60" t="s">
        <v>117</v>
      </c>
      <c r="I322" s="60" t="s">
        <v>442</v>
      </c>
      <c r="J322" s="60" t="s">
        <v>364</v>
      </c>
      <c r="K322" s="124">
        <f t="shared" ref="K322:M323" si="42">K323</f>
        <v>0</v>
      </c>
      <c r="L322" s="124">
        <f t="shared" si="42"/>
        <v>0</v>
      </c>
      <c r="M322" s="73">
        <f t="shared" si="42"/>
        <v>0</v>
      </c>
    </row>
    <row r="323" spans="1:13">
      <c r="A323" s="63" t="s">
        <v>275</v>
      </c>
      <c r="B323" s="43"/>
      <c r="C323" s="43"/>
      <c r="D323" s="105"/>
      <c r="E323" s="105"/>
      <c r="F323" s="106"/>
      <c r="G323" s="97" t="s">
        <v>150</v>
      </c>
      <c r="H323" s="60" t="s">
        <v>117</v>
      </c>
      <c r="I323" s="60" t="s">
        <v>442</v>
      </c>
      <c r="J323" s="60" t="s">
        <v>365</v>
      </c>
      <c r="K323" s="124">
        <f t="shared" si="42"/>
        <v>0</v>
      </c>
      <c r="L323" s="124">
        <f t="shared" si="42"/>
        <v>0</v>
      </c>
      <c r="M323" s="73">
        <f t="shared" si="42"/>
        <v>0</v>
      </c>
    </row>
    <row r="324" spans="1:13">
      <c r="A324" s="96" t="s">
        <v>277</v>
      </c>
      <c r="B324" s="43"/>
      <c r="C324" s="43"/>
      <c r="D324" s="105"/>
      <c r="E324" s="105"/>
      <c r="F324" s="106"/>
      <c r="G324" s="97" t="s">
        <v>150</v>
      </c>
      <c r="H324" s="97" t="s">
        <v>117</v>
      </c>
      <c r="I324" s="97" t="s">
        <v>442</v>
      </c>
      <c r="J324" s="97" t="s">
        <v>369</v>
      </c>
      <c r="K324" s="125">
        <f>855-491-364</f>
        <v>0</v>
      </c>
      <c r="L324" s="125">
        <f>855-491-364</f>
        <v>0</v>
      </c>
      <c r="M324" s="27">
        <f>855-491-364</f>
        <v>0</v>
      </c>
    </row>
    <row r="325" spans="1:13">
      <c r="A325" s="93" t="s">
        <v>443</v>
      </c>
      <c r="B325" s="43"/>
      <c r="C325" s="43"/>
      <c r="D325" s="105"/>
      <c r="E325" s="105"/>
      <c r="F325" s="106"/>
      <c r="G325" s="97"/>
      <c r="H325" s="97"/>
      <c r="I325" s="97"/>
      <c r="J325" s="97"/>
      <c r="K325" s="125"/>
      <c r="L325" s="125"/>
      <c r="M325" s="27"/>
    </row>
    <row r="326" spans="1:13">
      <c r="A326" s="93" t="s">
        <v>444</v>
      </c>
      <c r="B326" s="43"/>
      <c r="C326" s="43"/>
      <c r="D326" s="105"/>
      <c r="E326" s="105"/>
      <c r="F326" s="106"/>
      <c r="G326" s="60" t="s">
        <v>150</v>
      </c>
      <c r="H326" s="60" t="s">
        <v>117</v>
      </c>
      <c r="I326" s="60" t="s">
        <v>49</v>
      </c>
      <c r="J326" s="66" t="s">
        <v>364</v>
      </c>
      <c r="K326" s="124">
        <f>K327</f>
        <v>67.900000000000006</v>
      </c>
      <c r="L326" s="124">
        <f>L327</f>
        <v>67.900000000000006</v>
      </c>
      <c r="M326" s="61">
        <f t="shared" ref="M326:M342" si="43">L326/K326*100</f>
        <v>100</v>
      </c>
    </row>
    <row r="327" spans="1:13">
      <c r="A327" s="63" t="s">
        <v>275</v>
      </c>
      <c r="B327" s="43"/>
      <c r="C327" s="43"/>
      <c r="D327" s="105"/>
      <c r="E327" s="105"/>
      <c r="F327" s="106"/>
      <c r="G327" s="97" t="s">
        <v>150</v>
      </c>
      <c r="H327" s="60" t="s">
        <v>117</v>
      </c>
      <c r="I327" s="60" t="s">
        <v>49</v>
      </c>
      <c r="J327" s="60" t="s">
        <v>365</v>
      </c>
      <c r="K327" s="124">
        <f>K328</f>
        <v>67.900000000000006</v>
      </c>
      <c r="L327" s="124">
        <f>L328</f>
        <v>67.900000000000006</v>
      </c>
      <c r="M327" s="61">
        <f t="shared" si="43"/>
        <v>100</v>
      </c>
    </row>
    <row r="328" spans="1:13">
      <c r="A328" s="96" t="s">
        <v>277</v>
      </c>
      <c r="B328" s="43"/>
      <c r="C328" s="43"/>
      <c r="D328" s="105"/>
      <c r="E328" s="105"/>
      <c r="F328" s="106"/>
      <c r="G328" s="97" t="s">
        <v>150</v>
      </c>
      <c r="H328" s="97" t="s">
        <v>117</v>
      </c>
      <c r="I328" s="97" t="s">
        <v>49</v>
      </c>
      <c r="J328" s="97" t="s">
        <v>369</v>
      </c>
      <c r="K328" s="125">
        <f>64+3.9</f>
        <v>67.900000000000006</v>
      </c>
      <c r="L328" s="125">
        <f>64+3.9</f>
        <v>67.900000000000006</v>
      </c>
      <c r="M328" s="70">
        <f t="shared" si="43"/>
        <v>100</v>
      </c>
    </row>
    <row r="329" spans="1:13">
      <c r="A329" s="63" t="s">
        <v>425</v>
      </c>
      <c r="B329" s="64"/>
      <c r="C329" s="64"/>
      <c r="D329" s="64"/>
      <c r="E329" s="64"/>
      <c r="F329" s="65"/>
      <c r="G329" s="88" t="s">
        <v>255</v>
      </c>
      <c r="H329" s="88" t="s">
        <v>117</v>
      </c>
      <c r="I329" s="88" t="s">
        <v>76</v>
      </c>
      <c r="J329" s="88"/>
      <c r="K329" s="123">
        <f>K330</f>
        <v>150</v>
      </c>
      <c r="L329" s="123">
        <f>L330</f>
        <v>149.9</v>
      </c>
      <c r="M329" s="61">
        <f t="shared" si="43"/>
        <v>99.933333333333337</v>
      </c>
    </row>
    <row r="330" spans="1:13">
      <c r="A330" s="63" t="s">
        <v>275</v>
      </c>
      <c r="B330" s="45"/>
      <c r="C330" s="45"/>
      <c r="D330" s="45"/>
      <c r="E330" s="45"/>
      <c r="F330" s="74"/>
      <c r="G330" s="88" t="s">
        <v>255</v>
      </c>
      <c r="H330" s="88" t="s">
        <v>117</v>
      </c>
      <c r="I330" s="88" t="s">
        <v>76</v>
      </c>
      <c r="J330" s="88" t="s">
        <v>365</v>
      </c>
      <c r="K330" s="123">
        <f>K331</f>
        <v>150</v>
      </c>
      <c r="L330" s="123">
        <f>L331</f>
        <v>149.9</v>
      </c>
      <c r="M330" s="61">
        <f t="shared" si="43"/>
        <v>99.933333333333337</v>
      </c>
    </row>
    <row r="331" spans="1:13">
      <c r="A331" s="96" t="s">
        <v>277</v>
      </c>
      <c r="B331" s="45"/>
      <c r="C331" s="45"/>
      <c r="D331" s="45"/>
      <c r="E331" s="45"/>
      <c r="F331" s="74"/>
      <c r="G331" s="87" t="s">
        <v>150</v>
      </c>
      <c r="H331" s="87" t="s">
        <v>117</v>
      </c>
      <c r="I331" s="87" t="s">
        <v>76</v>
      </c>
      <c r="J331" s="87" t="s">
        <v>369</v>
      </c>
      <c r="K331" s="126">
        <f>595-445</f>
        <v>150</v>
      </c>
      <c r="L331" s="126">
        <v>149.9</v>
      </c>
      <c r="M331" s="70">
        <f t="shared" si="43"/>
        <v>99.933333333333337</v>
      </c>
    </row>
    <row r="332" spans="1:13">
      <c r="A332" s="63" t="s">
        <v>445</v>
      </c>
      <c r="B332" s="64"/>
      <c r="C332" s="64"/>
      <c r="D332" s="64"/>
      <c r="E332" s="64"/>
      <c r="F332" s="65"/>
      <c r="G332" s="66" t="s">
        <v>150</v>
      </c>
      <c r="H332" s="66" t="s">
        <v>117</v>
      </c>
      <c r="I332" s="66"/>
      <c r="J332" s="66"/>
      <c r="K332" s="123">
        <f>K333</f>
        <v>22442.600000000002</v>
      </c>
      <c r="L332" s="123">
        <f>L333</f>
        <v>22407.4</v>
      </c>
      <c r="M332" s="61">
        <f t="shared" si="43"/>
        <v>99.843155427624239</v>
      </c>
    </row>
    <row r="333" spans="1:13">
      <c r="A333" s="63" t="s">
        <v>416</v>
      </c>
      <c r="B333" s="64"/>
      <c r="C333" s="64"/>
      <c r="D333" s="64"/>
      <c r="E333" s="64"/>
      <c r="F333" s="65"/>
      <c r="G333" s="66" t="s">
        <v>150</v>
      </c>
      <c r="H333" s="66" t="s">
        <v>117</v>
      </c>
      <c r="I333" s="66" t="s">
        <v>446</v>
      </c>
      <c r="J333" s="66"/>
      <c r="K333" s="123">
        <f>K335</f>
        <v>22442.600000000002</v>
      </c>
      <c r="L333" s="123">
        <f>L335</f>
        <v>22407.4</v>
      </c>
      <c r="M333" s="61">
        <f t="shared" si="43"/>
        <v>99.843155427624239</v>
      </c>
    </row>
    <row r="334" spans="1:13">
      <c r="A334" s="63" t="s">
        <v>362</v>
      </c>
      <c r="B334" s="64"/>
      <c r="C334" s="64"/>
      <c r="D334" s="64"/>
      <c r="E334" s="64"/>
      <c r="F334" s="65"/>
      <c r="G334" s="66"/>
      <c r="H334" s="66"/>
      <c r="I334" s="66"/>
      <c r="J334" s="66"/>
      <c r="K334" s="123"/>
      <c r="L334" s="123"/>
      <c r="M334" s="67"/>
    </row>
    <row r="335" spans="1:13">
      <c r="A335" s="63" t="s">
        <v>363</v>
      </c>
      <c r="B335" s="64"/>
      <c r="C335" s="64"/>
      <c r="D335" s="64"/>
      <c r="E335" s="64"/>
      <c r="F335" s="65"/>
      <c r="G335" s="66" t="s">
        <v>150</v>
      </c>
      <c r="H335" s="66" t="s">
        <v>117</v>
      </c>
      <c r="I335" s="66" t="s">
        <v>446</v>
      </c>
      <c r="J335" s="66" t="s">
        <v>364</v>
      </c>
      <c r="K335" s="123">
        <f>K336</f>
        <v>22442.600000000002</v>
      </c>
      <c r="L335" s="123">
        <f>L336</f>
        <v>22407.4</v>
      </c>
      <c r="M335" s="61">
        <f t="shared" si="43"/>
        <v>99.843155427624239</v>
      </c>
    </row>
    <row r="336" spans="1:13">
      <c r="A336" s="63" t="s">
        <v>275</v>
      </c>
      <c r="B336" s="64"/>
      <c r="C336" s="64"/>
      <c r="D336" s="64"/>
      <c r="E336" s="64"/>
      <c r="F336" s="65"/>
      <c r="G336" s="66" t="s">
        <v>150</v>
      </c>
      <c r="H336" s="66" t="s">
        <v>117</v>
      </c>
      <c r="I336" s="66" t="s">
        <v>446</v>
      </c>
      <c r="J336" s="66" t="s">
        <v>365</v>
      </c>
      <c r="K336" s="123">
        <f>K338+K339</f>
        <v>22442.600000000002</v>
      </c>
      <c r="L336" s="123">
        <f>L338+L339</f>
        <v>22407.4</v>
      </c>
      <c r="M336" s="61">
        <f t="shared" si="43"/>
        <v>99.843155427624239</v>
      </c>
    </row>
    <row r="337" spans="1:13">
      <c r="A337" s="96" t="s">
        <v>418</v>
      </c>
      <c r="B337" s="64"/>
      <c r="C337" s="64"/>
      <c r="D337" s="64"/>
      <c r="E337" s="64"/>
      <c r="F337" s="65"/>
      <c r="G337" s="66"/>
      <c r="H337" s="66"/>
      <c r="I337" s="66"/>
      <c r="J337" s="66"/>
      <c r="K337" s="123"/>
      <c r="L337" s="123"/>
      <c r="M337" s="67"/>
    </row>
    <row r="338" spans="1:13">
      <c r="A338" s="96" t="s">
        <v>367</v>
      </c>
      <c r="B338" s="43"/>
      <c r="C338" s="43"/>
      <c r="D338" s="105"/>
      <c r="E338" s="105"/>
      <c r="F338" s="106"/>
      <c r="G338" s="69" t="s">
        <v>150</v>
      </c>
      <c r="H338" s="69" t="s">
        <v>117</v>
      </c>
      <c r="I338" s="69" t="s">
        <v>446</v>
      </c>
      <c r="J338" s="69" t="s">
        <v>368</v>
      </c>
      <c r="K338" s="126">
        <f>18179.9+3862.7</f>
        <v>22042.600000000002</v>
      </c>
      <c r="L338" s="126">
        <v>22007.4</v>
      </c>
      <c r="M338" s="70">
        <f t="shared" si="43"/>
        <v>99.840309219420575</v>
      </c>
    </row>
    <row r="339" spans="1:13">
      <c r="A339" s="96" t="s">
        <v>277</v>
      </c>
      <c r="B339" s="43"/>
      <c r="C339" s="43"/>
      <c r="D339" s="105"/>
      <c r="E339" s="105"/>
      <c r="F339" s="106"/>
      <c r="G339" s="97" t="s">
        <v>150</v>
      </c>
      <c r="H339" s="97" t="s">
        <v>117</v>
      </c>
      <c r="I339" s="97" t="s">
        <v>446</v>
      </c>
      <c r="J339" s="97" t="s">
        <v>369</v>
      </c>
      <c r="K339" s="125">
        <v>400</v>
      </c>
      <c r="L339" s="125">
        <v>400</v>
      </c>
      <c r="M339" s="70">
        <f t="shared" si="43"/>
        <v>100</v>
      </c>
    </row>
    <row r="340" spans="1:13">
      <c r="A340" s="63" t="s">
        <v>447</v>
      </c>
      <c r="B340" s="64"/>
      <c r="C340" s="64"/>
      <c r="D340" s="64"/>
      <c r="E340" s="64"/>
      <c r="F340" s="65"/>
      <c r="G340" s="66" t="s">
        <v>150</v>
      </c>
      <c r="H340" s="66" t="s">
        <v>150</v>
      </c>
      <c r="I340" s="66"/>
      <c r="J340" s="66"/>
      <c r="K340" s="67">
        <f>K341+K347</f>
        <v>2410.6</v>
      </c>
      <c r="L340" s="67">
        <f>L341+L347</f>
        <v>2410.6</v>
      </c>
      <c r="M340" s="61">
        <f t="shared" si="43"/>
        <v>100</v>
      </c>
    </row>
    <row r="341" spans="1:13">
      <c r="A341" s="63" t="s">
        <v>448</v>
      </c>
      <c r="B341" s="43"/>
      <c r="C341" s="43"/>
      <c r="D341" s="105"/>
      <c r="E341" s="105"/>
      <c r="F341" s="106"/>
      <c r="G341" s="66" t="s">
        <v>150</v>
      </c>
      <c r="H341" s="66" t="s">
        <v>150</v>
      </c>
      <c r="I341" s="66" t="s">
        <v>449</v>
      </c>
      <c r="J341" s="66" t="s">
        <v>364</v>
      </c>
      <c r="K341" s="67">
        <f>K342</f>
        <v>291.10000000000002</v>
      </c>
      <c r="L341" s="67">
        <f>L342</f>
        <v>291.10000000000002</v>
      </c>
      <c r="M341" s="61">
        <f t="shared" si="43"/>
        <v>100</v>
      </c>
    </row>
    <row r="342" spans="1:13">
      <c r="A342" s="63" t="s">
        <v>450</v>
      </c>
      <c r="B342" s="43"/>
      <c r="C342" s="43"/>
      <c r="D342" s="105"/>
      <c r="E342" s="105"/>
      <c r="F342" s="106"/>
      <c r="G342" s="66" t="s">
        <v>150</v>
      </c>
      <c r="H342" s="66" t="s">
        <v>150</v>
      </c>
      <c r="I342" s="66" t="s">
        <v>449</v>
      </c>
      <c r="J342" s="66" t="s">
        <v>365</v>
      </c>
      <c r="K342" s="67">
        <f>K345</f>
        <v>291.10000000000002</v>
      </c>
      <c r="L342" s="67">
        <f>L345</f>
        <v>291.10000000000002</v>
      </c>
      <c r="M342" s="61">
        <f t="shared" si="43"/>
        <v>100</v>
      </c>
    </row>
    <row r="343" spans="1:13">
      <c r="A343" s="96" t="s">
        <v>418</v>
      </c>
      <c r="B343" s="43"/>
      <c r="C343" s="43"/>
      <c r="D343" s="105"/>
      <c r="E343" s="105"/>
      <c r="F343" s="106"/>
      <c r="G343" s="66"/>
      <c r="H343" s="66"/>
      <c r="I343" s="66"/>
      <c r="J343" s="66"/>
      <c r="K343" s="67"/>
      <c r="L343" s="67"/>
      <c r="M343" s="67"/>
    </row>
    <row r="344" spans="1:13">
      <c r="A344" s="96" t="s">
        <v>367</v>
      </c>
      <c r="B344" s="43"/>
      <c r="C344" s="43"/>
      <c r="D344" s="105"/>
      <c r="E344" s="105"/>
      <c r="F344" s="106"/>
      <c r="G344" s="66"/>
      <c r="H344" s="66"/>
      <c r="I344" s="66"/>
      <c r="J344" s="66"/>
      <c r="K344" s="67"/>
      <c r="L344" s="67"/>
      <c r="M344" s="67"/>
    </row>
    <row r="345" spans="1:13">
      <c r="A345" s="96" t="s">
        <v>277</v>
      </c>
      <c r="B345" s="43"/>
      <c r="C345" s="43"/>
      <c r="D345" s="105"/>
      <c r="E345" s="105"/>
      <c r="F345" s="106"/>
      <c r="G345" s="69" t="s">
        <v>150</v>
      </c>
      <c r="H345" s="69" t="s">
        <v>150</v>
      </c>
      <c r="I345" s="69" t="s">
        <v>449</v>
      </c>
      <c r="J345" s="87" t="s">
        <v>369</v>
      </c>
      <c r="K345" s="27">
        <f>111.6+455.6-276.1</f>
        <v>291.10000000000002</v>
      </c>
      <c r="L345" s="27">
        <f>111.6+455.6-276.1</f>
        <v>291.10000000000002</v>
      </c>
      <c r="M345" s="70">
        <f t="shared" ref="M345" si="44">L345/K345*100</f>
        <v>100</v>
      </c>
    </row>
    <row r="346" spans="1:13">
      <c r="A346" s="63" t="s">
        <v>451</v>
      </c>
      <c r="B346" s="43"/>
      <c r="C346" s="43"/>
      <c r="D346" s="105"/>
      <c r="E346" s="105"/>
      <c r="F346" s="106"/>
      <c r="G346" s="69"/>
      <c r="H346" s="69"/>
      <c r="I346" s="69"/>
      <c r="J346" s="87"/>
      <c r="K346" s="27"/>
      <c r="L346" s="27"/>
      <c r="M346" s="27"/>
    </row>
    <row r="347" spans="1:13">
      <c r="A347" s="63" t="s">
        <v>452</v>
      </c>
      <c r="B347" s="43"/>
      <c r="C347" s="43"/>
      <c r="D347" s="105"/>
      <c r="E347" s="105"/>
      <c r="F347" s="106"/>
      <c r="G347" s="66" t="s">
        <v>150</v>
      </c>
      <c r="H347" s="66" t="s">
        <v>150</v>
      </c>
      <c r="I347" s="66" t="s">
        <v>454</v>
      </c>
      <c r="J347" s="66" t="s">
        <v>365</v>
      </c>
      <c r="K347" s="73">
        <f>K351</f>
        <v>2119.5</v>
      </c>
      <c r="L347" s="73">
        <f>L351</f>
        <v>2119.5</v>
      </c>
      <c r="M347" s="61">
        <f t="shared" ref="M347" si="45">L347/K347*100</f>
        <v>100</v>
      </c>
    </row>
    <row r="348" spans="1:13">
      <c r="A348" s="63" t="s">
        <v>453</v>
      </c>
      <c r="B348" s="43"/>
      <c r="C348" s="43"/>
      <c r="D348" s="105"/>
      <c r="E348" s="105"/>
      <c r="F348" s="106"/>
      <c r="G348" s="66"/>
      <c r="H348" s="66"/>
      <c r="I348" s="66"/>
      <c r="J348" s="66"/>
      <c r="K348" s="73"/>
      <c r="L348" s="73"/>
      <c r="M348" s="73"/>
    </row>
    <row r="349" spans="1:13">
      <c r="A349" s="96" t="s">
        <v>418</v>
      </c>
      <c r="B349" s="43"/>
      <c r="C349" s="43"/>
      <c r="D349" s="105"/>
      <c r="E349" s="105"/>
      <c r="F349" s="106"/>
      <c r="G349" s="66"/>
      <c r="H349" s="66"/>
      <c r="I349" s="66"/>
      <c r="J349" s="66"/>
      <c r="K349" s="73"/>
      <c r="L349" s="73"/>
      <c r="M349" s="73"/>
    </row>
    <row r="350" spans="1:13">
      <c r="A350" s="96" t="s">
        <v>367</v>
      </c>
      <c r="B350" s="43"/>
      <c r="C350" s="43"/>
      <c r="D350" s="105"/>
      <c r="E350" s="105"/>
      <c r="F350" s="106"/>
      <c r="G350" s="66"/>
      <c r="H350" s="66"/>
      <c r="I350" s="66"/>
      <c r="J350" s="66"/>
      <c r="K350" s="73"/>
      <c r="L350" s="73"/>
      <c r="M350" s="73"/>
    </row>
    <row r="351" spans="1:13">
      <c r="A351" s="96" t="s">
        <v>277</v>
      </c>
      <c r="B351" s="43"/>
      <c r="C351" s="43"/>
      <c r="D351" s="105"/>
      <c r="E351" s="105"/>
      <c r="F351" s="106"/>
      <c r="G351" s="87" t="s">
        <v>150</v>
      </c>
      <c r="H351" s="87" t="s">
        <v>150</v>
      </c>
      <c r="I351" s="87" t="s">
        <v>454</v>
      </c>
      <c r="J351" s="87" t="s">
        <v>369</v>
      </c>
      <c r="K351" s="27">
        <v>2119.5</v>
      </c>
      <c r="L351" s="27">
        <v>2119.5</v>
      </c>
      <c r="M351" s="70">
        <f t="shared" ref="M351:M352" si="46">L351/K351*100</f>
        <v>100</v>
      </c>
    </row>
    <row r="352" spans="1:13">
      <c r="A352" s="103" t="s">
        <v>455</v>
      </c>
      <c r="B352" s="43"/>
      <c r="C352" s="43"/>
      <c r="D352" s="43"/>
      <c r="E352" s="43"/>
      <c r="F352" s="76"/>
      <c r="G352" s="66" t="s">
        <v>150</v>
      </c>
      <c r="H352" s="66" t="s">
        <v>281</v>
      </c>
      <c r="I352" s="66"/>
      <c r="J352" s="66"/>
      <c r="K352" s="123">
        <f>K355+K364</f>
        <v>12566.699999999999</v>
      </c>
      <c r="L352" s="123">
        <f>L355+L364</f>
        <v>12484.3</v>
      </c>
      <c r="M352" s="61">
        <f t="shared" si="46"/>
        <v>99.344298821488536</v>
      </c>
    </row>
    <row r="353" spans="1:13">
      <c r="A353" s="63" t="s">
        <v>500</v>
      </c>
      <c r="B353" s="43"/>
      <c r="C353" s="43"/>
      <c r="D353" s="43"/>
      <c r="E353" s="43"/>
      <c r="F353" s="76"/>
      <c r="G353" s="66"/>
      <c r="H353" s="66"/>
      <c r="I353" s="66"/>
      <c r="J353" s="66"/>
      <c r="K353" s="123"/>
      <c r="L353" s="123"/>
      <c r="M353" s="67"/>
    </row>
    <row r="354" spans="1:13">
      <c r="A354" s="63" t="s">
        <v>501</v>
      </c>
      <c r="B354" s="43"/>
      <c r="C354" s="43"/>
      <c r="D354" s="43"/>
      <c r="E354" s="43"/>
      <c r="F354" s="76"/>
      <c r="G354" s="66"/>
      <c r="H354" s="66"/>
      <c r="I354" s="66"/>
      <c r="J354" s="66"/>
      <c r="K354" s="123"/>
      <c r="L354" s="123"/>
      <c r="M354" s="67"/>
    </row>
    <row r="355" spans="1:13">
      <c r="A355" s="63" t="s">
        <v>502</v>
      </c>
      <c r="B355" s="43"/>
      <c r="C355" s="43"/>
      <c r="D355" s="43"/>
      <c r="E355" s="43"/>
      <c r="F355" s="76"/>
      <c r="G355" s="66" t="s">
        <v>150</v>
      </c>
      <c r="H355" s="66" t="s">
        <v>281</v>
      </c>
      <c r="I355" s="66" t="s">
        <v>119</v>
      </c>
      <c r="J355" s="66"/>
      <c r="K355" s="123">
        <f>K356</f>
        <v>1722.3</v>
      </c>
      <c r="L355" s="123">
        <f>L356</f>
        <v>1722.2</v>
      </c>
      <c r="M355" s="61">
        <f t="shared" ref="M355:M360" si="47">L355/K355*100</f>
        <v>99.994193810602098</v>
      </c>
    </row>
    <row r="356" spans="1:13">
      <c r="A356" s="63" t="s">
        <v>135</v>
      </c>
      <c r="B356" s="43"/>
      <c r="C356" s="43"/>
      <c r="D356" s="43"/>
      <c r="E356" s="43"/>
      <c r="F356" s="76"/>
      <c r="G356" s="66" t="s">
        <v>150</v>
      </c>
      <c r="H356" s="66" t="s">
        <v>281</v>
      </c>
      <c r="I356" s="66" t="s">
        <v>136</v>
      </c>
      <c r="J356" s="66"/>
      <c r="K356" s="123">
        <f>K358</f>
        <v>1722.3</v>
      </c>
      <c r="L356" s="123">
        <f>L358</f>
        <v>1722.2</v>
      </c>
      <c r="M356" s="61">
        <f t="shared" si="47"/>
        <v>99.994193810602098</v>
      </c>
    </row>
    <row r="357" spans="1:13">
      <c r="A357" s="63" t="s">
        <v>122</v>
      </c>
      <c r="B357" s="43"/>
      <c r="C357" s="43"/>
      <c r="D357" s="43"/>
      <c r="E357" s="43"/>
      <c r="F357" s="76"/>
      <c r="G357" s="66"/>
      <c r="H357" s="66"/>
      <c r="I357" s="66"/>
      <c r="J357" s="66"/>
      <c r="K357" s="123"/>
      <c r="L357" s="123"/>
      <c r="M357" s="67"/>
    </row>
    <row r="358" spans="1:13">
      <c r="A358" s="63" t="s">
        <v>123</v>
      </c>
      <c r="B358" s="43"/>
      <c r="C358" s="43"/>
      <c r="D358" s="43"/>
      <c r="E358" s="43"/>
      <c r="F358" s="76"/>
      <c r="G358" s="66" t="s">
        <v>150</v>
      </c>
      <c r="H358" s="66" t="s">
        <v>281</v>
      </c>
      <c r="I358" s="66" t="s">
        <v>136</v>
      </c>
      <c r="J358" s="66" t="s">
        <v>124</v>
      </c>
      <c r="K358" s="123">
        <f>K359</f>
        <v>1722.3</v>
      </c>
      <c r="L358" s="123">
        <f>L359</f>
        <v>1722.2</v>
      </c>
      <c r="M358" s="61">
        <f t="shared" si="47"/>
        <v>99.994193810602098</v>
      </c>
    </row>
    <row r="359" spans="1:13">
      <c r="A359" s="63" t="s">
        <v>125</v>
      </c>
      <c r="B359" s="43"/>
      <c r="C359" s="43"/>
      <c r="D359" s="43"/>
      <c r="E359" s="43"/>
      <c r="F359" s="76"/>
      <c r="G359" s="66" t="s">
        <v>150</v>
      </c>
      <c r="H359" s="66" t="s">
        <v>281</v>
      </c>
      <c r="I359" s="66" t="s">
        <v>136</v>
      </c>
      <c r="J359" s="66" t="s">
        <v>126</v>
      </c>
      <c r="K359" s="123">
        <f>K360</f>
        <v>1722.3</v>
      </c>
      <c r="L359" s="123">
        <f>L360</f>
        <v>1722.2</v>
      </c>
      <c r="M359" s="61">
        <f t="shared" si="47"/>
        <v>99.994193810602098</v>
      </c>
    </row>
    <row r="360" spans="1:13">
      <c r="A360" s="68" t="s">
        <v>127</v>
      </c>
      <c r="B360" s="64"/>
      <c r="C360" s="64"/>
      <c r="D360" s="64"/>
      <c r="E360" s="64"/>
      <c r="F360" s="65"/>
      <c r="G360" s="75" t="s">
        <v>150</v>
      </c>
      <c r="H360" s="75" t="s">
        <v>281</v>
      </c>
      <c r="I360" s="75" t="s">
        <v>136</v>
      </c>
      <c r="J360" s="75" t="s">
        <v>128</v>
      </c>
      <c r="K360" s="125">
        <v>1722.3</v>
      </c>
      <c r="L360" s="125">
        <v>1722.2</v>
      </c>
      <c r="M360" s="70">
        <f t="shared" si="47"/>
        <v>99.994193810602098</v>
      </c>
    </row>
    <row r="361" spans="1:13">
      <c r="A361" s="103" t="s">
        <v>456</v>
      </c>
      <c r="B361" s="64"/>
      <c r="C361" s="64"/>
      <c r="D361" s="64"/>
      <c r="E361" s="64"/>
      <c r="F361" s="65"/>
      <c r="G361" s="66"/>
      <c r="H361" s="66"/>
      <c r="I361" s="66"/>
      <c r="J361" s="66"/>
      <c r="K361" s="123"/>
      <c r="L361" s="123"/>
      <c r="M361" s="67"/>
    </row>
    <row r="362" spans="1:13">
      <c r="A362" s="103" t="s">
        <v>457</v>
      </c>
      <c r="B362" s="64"/>
      <c r="C362" s="64"/>
      <c r="D362" s="64"/>
      <c r="E362" s="64"/>
      <c r="F362" s="65"/>
      <c r="G362" s="66"/>
      <c r="H362" s="66"/>
      <c r="I362" s="66"/>
      <c r="J362" s="66"/>
      <c r="K362" s="123"/>
      <c r="L362" s="123"/>
      <c r="M362" s="67"/>
    </row>
    <row r="363" spans="1:13">
      <c r="A363" s="103" t="s">
        <v>458</v>
      </c>
      <c r="B363" s="64"/>
      <c r="C363" s="64"/>
      <c r="D363" s="64"/>
      <c r="E363" s="64"/>
      <c r="F363" s="65"/>
      <c r="G363" s="66"/>
      <c r="H363" s="66"/>
      <c r="I363" s="66"/>
      <c r="J363" s="66"/>
      <c r="K363" s="123"/>
      <c r="L363" s="123"/>
      <c r="M363" s="67"/>
    </row>
    <row r="364" spans="1:13">
      <c r="A364" s="63" t="s">
        <v>510</v>
      </c>
      <c r="B364" s="64"/>
      <c r="C364" s="64"/>
      <c r="D364" s="63"/>
      <c r="E364" s="64"/>
      <c r="F364" s="65"/>
      <c r="G364" s="66" t="s">
        <v>150</v>
      </c>
      <c r="H364" s="66" t="s">
        <v>281</v>
      </c>
      <c r="I364" s="66"/>
      <c r="J364" s="66"/>
      <c r="K364" s="123">
        <f>K365+K375</f>
        <v>10844.4</v>
      </c>
      <c r="L364" s="123">
        <f>L365+L375</f>
        <v>10762.099999999999</v>
      </c>
      <c r="M364" s="61">
        <f t="shared" ref="M364:M378" si="48">L364/K364*100</f>
        <v>99.241082955258008</v>
      </c>
    </row>
    <row r="365" spans="1:13">
      <c r="A365" s="63" t="s">
        <v>416</v>
      </c>
      <c r="B365" s="43"/>
      <c r="C365" s="43"/>
      <c r="D365" s="43"/>
      <c r="E365" s="43"/>
      <c r="F365" s="106"/>
      <c r="G365" s="66" t="s">
        <v>150</v>
      </c>
      <c r="H365" s="66" t="s">
        <v>281</v>
      </c>
      <c r="I365" s="66" t="s">
        <v>460</v>
      </c>
      <c r="J365" s="66"/>
      <c r="K365" s="123">
        <f>K367+K371</f>
        <v>10657.4</v>
      </c>
      <c r="L365" s="123">
        <f>L367+L371</f>
        <v>10575.099999999999</v>
      </c>
      <c r="M365" s="61">
        <f t="shared" si="48"/>
        <v>99.227766622253071</v>
      </c>
    </row>
    <row r="366" spans="1:13">
      <c r="A366" s="63" t="s">
        <v>122</v>
      </c>
      <c r="B366" s="43"/>
      <c r="C366" s="43"/>
      <c r="D366" s="43"/>
      <c r="E366" s="43"/>
      <c r="F366" s="106"/>
      <c r="G366" s="66"/>
      <c r="H366" s="66"/>
      <c r="I366" s="66"/>
      <c r="J366" s="66"/>
      <c r="K366" s="123"/>
      <c r="L366" s="123"/>
      <c r="M366" s="67"/>
    </row>
    <row r="367" spans="1:13">
      <c r="A367" s="63" t="s">
        <v>123</v>
      </c>
      <c r="B367" s="43"/>
      <c r="C367" s="43"/>
      <c r="D367" s="43"/>
      <c r="E367" s="43"/>
      <c r="F367" s="106"/>
      <c r="G367" s="66" t="s">
        <v>150</v>
      </c>
      <c r="H367" s="66" t="s">
        <v>281</v>
      </c>
      <c r="I367" s="66" t="s">
        <v>460</v>
      </c>
      <c r="J367" s="66" t="s">
        <v>124</v>
      </c>
      <c r="K367" s="123">
        <f>K368</f>
        <v>9308</v>
      </c>
      <c r="L367" s="123">
        <f>L368</f>
        <v>9307.7999999999993</v>
      </c>
      <c r="M367" s="61">
        <f t="shared" si="48"/>
        <v>99.997851310700469</v>
      </c>
    </row>
    <row r="368" spans="1:13">
      <c r="A368" s="63" t="s">
        <v>461</v>
      </c>
      <c r="B368" s="43"/>
      <c r="C368" s="43"/>
      <c r="D368" s="43"/>
      <c r="E368" s="43"/>
      <c r="F368" s="106"/>
      <c r="G368" s="66" t="s">
        <v>150</v>
      </c>
      <c r="H368" s="66" t="s">
        <v>281</v>
      </c>
      <c r="I368" s="66" t="s">
        <v>460</v>
      </c>
      <c r="J368" s="66" t="s">
        <v>462</v>
      </c>
      <c r="K368" s="123">
        <f>K369+K370</f>
        <v>9308</v>
      </c>
      <c r="L368" s="123">
        <f>L369+L370</f>
        <v>9307.7999999999993</v>
      </c>
      <c r="M368" s="61">
        <f t="shared" si="48"/>
        <v>99.997851310700469</v>
      </c>
    </row>
    <row r="369" spans="1:13">
      <c r="A369" s="68" t="s">
        <v>127</v>
      </c>
      <c r="B369" s="43"/>
      <c r="C369" s="43"/>
      <c r="D369" s="43"/>
      <c r="E369" s="43"/>
      <c r="F369" s="106"/>
      <c r="G369" s="97" t="s">
        <v>150</v>
      </c>
      <c r="H369" s="97" t="s">
        <v>281</v>
      </c>
      <c r="I369" s="97" t="s">
        <v>460</v>
      </c>
      <c r="J369" s="97" t="s">
        <v>463</v>
      </c>
      <c r="K369" s="126">
        <v>9308</v>
      </c>
      <c r="L369" s="126">
        <v>9307.7999999999993</v>
      </c>
      <c r="M369" s="70">
        <f t="shared" si="48"/>
        <v>99.997851310700469</v>
      </c>
    </row>
    <row r="370" spans="1:13">
      <c r="A370" s="68" t="s">
        <v>137</v>
      </c>
      <c r="B370" s="43"/>
      <c r="C370" s="43"/>
      <c r="D370" s="105"/>
      <c r="E370" s="105"/>
      <c r="F370" s="106"/>
      <c r="G370" s="97" t="s">
        <v>150</v>
      </c>
      <c r="H370" s="97" t="s">
        <v>281</v>
      </c>
      <c r="I370" s="97" t="s">
        <v>460</v>
      </c>
      <c r="J370" s="97" t="s">
        <v>464</v>
      </c>
      <c r="K370" s="123"/>
      <c r="L370" s="123"/>
      <c r="M370" s="67"/>
    </row>
    <row r="371" spans="1:13">
      <c r="A371" s="63" t="s">
        <v>139</v>
      </c>
      <c r="B371" s="43"/>
      <c r="C371" s="43"/>
      <c r="D371" s="105"/>
      <c r="E371" s="105"/>
      <c r="F371" s="106"/>
      <c r="G371" s="60" t="s">
        <v>150</v>
      </c>
      <c r="H371" s="60" t="s">
        <v>281</v>
      </c>
      <c r="I371" s="60" t="s">
        <v>460</v>
      </c>
      <c r="J371" s="60" t="s">
        <v>140</v>
      </c>
      <c r="K371" s="123">
        <f>K372</f>
        <v>1349.4</v>
      </c>
      <c r="L371" s="123">
        <f>L372</f>
        <v>1267.3</v>
      </c>
      <c r="M371" s="61">
        <f t="shared" si="48"/>
        <v>93.915814436045636</v>
      </c>
    </row>
    <row r="372" spans="1:13">
      <c r="A372" s="63" t="s">
        <v>141</v>
      </c>
      <c r="B372" s="43"/>
      <c r="C372" s="43"/>
      <c r="D372" s="105"/>
      <c r="E372" s="105"/>
      <c r="F372" s="106"/>
      <c r="G372" s="60" t="s">
        <v>150</v>
      </c>
      <c r="H372" s="60" t="s">
        <v>281</v>
      </c>
      <c r="I372" s="60" t="s">
        <v>460</v>
      </c>
      <c r="J372" s="60" t="s">
        <v>142</v>
      </c>
      <c r="K372" s="123">
        <f>K373+K374</f>
        <v>1349.4</v>
      </c>
      <c r="L372" s="123">
        <f>L373+L374</f>
        <v>1267.3</v>
      </c>
      <c r="M372" s="61">
        <f t="shared" si="48"/>
        <v>93.915814436045636</v>
      </c>
    </row>
    <row r="373" spans="1:13">
      <c r="A373" s="68" t="s">
        <v>143</v>
      </c>
      <c r="B373" s="43"/>
      <c r="C373" s="43"/>
      <c r="D373" s="105"/>
      <c r="E373" s="105"/>
      <c r="F373" s="106"/>
      <c r="G373" s="97" t="s">
        <v>150</v>
      </c>
      <c r="H373" s="97" t="s">
        <v>281</v>
      </c>
      <c r="I373" s="97" t="s">
        <v>460</v>
      </c>
      <c r="J373" s="97" t="s">
        <v>144</v>
      </c>
      <c r="K373" s="123"/>
      <c r="L373" s="123"/>
      <c r="M373" s="67"/>
    </row>
    <row r="374" spans="1:13">
      <c r="A374" s="68" t="s">
        <v>147</v>
      </c>
      <c r="B374" s="43"/>
      <c r="C374" s="43"/>
      <c r="D374" s="105"/>
      <c r="E374" s="105"/>
      <c r="F374" s="106"/>
      <c r="G374" s="97" t="s">
        <v>150</v>
      </c>
      <c r="H374" s="97" t="s">
        <v>281</v>
      </c>
      <c r="I374" s="97" t="s">
        <v>460</v>
      </c>
      <c r="J374" s="97" t="s">
        <v>148</v>
      </c>
      <c r="K374" s="125">
        <v>1349.4</v>
      </c>
      <c r="L374" s="125">
        <v>1267.3</v>
      </c>
      <c r="M374" s="70">
        <f t="shared" si="48"/>
        <v>93.915814436045636</v>
      </c>
    </row>
    <row r="375" spans="1:13">
      <c r="A375" s="63" t="s">
        <v>465</v>
      </c>
      <c r="B375" s="43"/>
      <c r="C375" s="43"/>
      <c r="D375" s="105"/>
      <c r="E375" s="105"/>
      <c r="F375" s="106"/>
      <c r="G375" s="60" t="s">
        <v>150</v>
      </c>
      <c r="H375" s="60" t="s">
        <v>281</v>
      </c>
      <c r="I375" s="60" t="s">
        <v>68</v>
      </c>
      <c r="J375" s="60"/>
      <c r="K375" s="123">
        <f t="shared" ref="K375:L377" si="49">K376</f>
        <v>187</v>
      </c>
      <c r="L375" s="123">
        <f t="shared" si="49"/>
        <v>187</v>
      </c>
      <c r="M375" s="61">
        <f t="shared" si="48"/>
        <v>100</v>
      </c>
    </row>
    <row r="376" spans="1:13">
      <c r="A376" s="63" t="s">
        <v>139</v>
      </c>
      <c r="B376" s="43"/>
      <c r="C376" s="43"/>
      <c r="D376" s="105"/>
      <c r="E376" s="105"/>
      <c r="F376" s="106"/>
      <c r="G376" s="60" t="s">
        <v>150</v>
      </c>
      <c r="H376" s="60" t="s">
        <v>281</v>
      </c>
      <c r="I376" s="60" t="s">
        <v>68</v>
      </c>
      <c r="J376" s="60" t="s">
        <v>140</v>
      </c>
      <c r="K376" s="123">
        <f t="shared" si="49"/>
        <v>187</v>
      </c>
      <c r="L376" s="123">
        <f t="shared" si="49"/>
        <v>187</v>
      </c>
      <c r="M376" s="61">
        <f t="shared" si="48"/>
        <v>100</v>
      </c>
    </row>
    <row r="377" spans="1:13">
      <c r="A377" s="63" t="s">
        <v>141</v>
      </c>
      <c r="B377" s="43"/>
      <c r="C377" s="43"/>
      <c r="D377" s="105"/>
      <c r="E377" s="105"/>
      <c r="F377" s="106"/>
      <c r="G377" s="60" t="s">
        <v>150</v>
      </c>
      <c r="H377" s="60" t="s">
        <v>281</v>
      </c>
      <c r="I377" s="60" t="s">
        <v>68</v>
      </c>
      <c r="J377" s="60" t="s">
        <v>142</v>
      </c>
      <c r="K377" s="123">
        <f t="shared" si="49"/>
        <v>187</v>
      </c>
      <c r="L377" s="123">
        <f t="shared" si="49"/>
        <v>187</v>
      </c>
      <c r="M377" s="61">
        <f t="shared" si="48"/>
        <v>100</v>
      </c>
    </row>
    <row r="378" spans="1:13">
      <c r="A378" s="68" t="s">
        <v>147</v>
      </c>
      <c r="B378" s="43"/>
      <c r="C378" s="43"/>
      <c r="D378" s="105"/>
      <c r="E378" s="105"/>
      <c r="F378" s="106"/>
      <c r="G378" s="97" t="s">
        <v>150</v>
      </c>
      <c r="H378" s="97" t="s">
        <v>281</v>
      </c>
      <c r="I378" s="69" t="s">
        <v>68</v>
      </c>
      <c r="J378" s="97" t="s">
        <v>148</v>
      </c>
      <c r="K378" s="125">
        <v>187</v>
      </c>
      <c r="L378" s="125">
        <v>187</v>
      </c>
      <c r="M378" s="70">
        <f t="shared" si="48"/>
        <v>100</v>
      </c>
    </row>
    <row r="379" spans="1:13">
      <c r="A379" s="68"/>
      <c r="B379" s="43"/>
      <c r="C379" s="43"/>
      <c r="D379" s="105"/>
      <c r="E379" s="105"/>
      <c r="F379" s="106"/>
      <c r="G379" s="97"/>
      <c r="H379" s="97"/>
      <c r="I379" s="69"/>
      <c r="J379" s="97"/>
      <c r="K379" s="125"/>
      <c r="L379" s="125"/>
      <c r="M379" s="27"/>
    </row>
    <row r="380" spans="1:13">
      <c r="A380" s="57" t="s">
        <v>470</v>
      </c>
      <c r="B380" s="64"/>
      <c r="C380" s="64"/>
      <c r="D380" s="64"/>
      <c r="E380" s="64"/>
      <c r="F380" s="65"/>
      <c r="G380" s="60" t="s">
        <v>471</v>
      </c>
      <c r="H380" s="60"/>
      <c r="I380" s="60"/>
      <c r="J380" s="60"/>
      <c r="K380" s="129">
        <f>K381+K423</f>
        <v>13197.6</v>
      </c>
      <c r="L380" s="129">
        <f>L381+L423</f>
        <v>13194.300000000001</v>
      </c>
      <c r="M380" s="61">
        <f t="shared" ref="M380:M382" si="50">L380/K380*100</f>
        <v>99.974995453718861</v>
      </c>
    </row>
    <row r="381" spans="1:13">
      <c r="A381" s="63" t="s">
        <v>472</v>
      </c>
      <c r="B381" s="64"/>
      <c r="C381" s="64"/>
      <c r="D381" s="64"/>
      <c r="E381" s="64"/>
      <c r="F381" s="65"/>
      <c r="G381" s="66" t="s">
        <v>471</v>
      </c>
      <c r="H381" s="66" t="s">
        <v>114</v>
      </c>
      <c r="I381" s="66"/>
      <c r="J381" s="66"/>
      <c r="K381" s="123">
        <f>K382+K404+K396</f>
        <v>7592.5</v>
      </c>
      <c r="L381" s="123">
        <f>L382+L404+L396</f>
        <v>7590.2000000000007</v>
      </c>
      <c r="M381" s="61">
        <f t="shared" si="50"/>
        <v>99.969706947645705</v>
      </c>
    </row>
    <row r="382" spans="1:13">
      <c r="A382" s="63" t="s">
        <v>473</v>
      </c>
      <c r="B382" s="64"/>
      <c r="C382" s="64"/>
      <c r="D382" s="64"/>
      <c r="E382" s="64"/>
      <c r="F382" s="65"/>
      <c r="G382" s="66" t="s">
        <v>471</v>
      </c>
      <c r="H382" s="66" t="s">
        <v>114</v>
      </c>
      <c r="I382" s="66" t="s">
        <v>511</v>
      </c>
      <c r="J382" s="66"/>
      <c r="K382" s="123">
        <f>K385+K391</f>
        <v>2518.5</v>
      </c>
      <c r="L382" s="123">
        <f>L385+L391</f>
        <v>2518.1</v>
      </c>
      <c r="M382" s="61">
        <f t="shared" si="50"/>
        <v>99.984117530275952</v>
      </c>
    </row>
    <row r="383" spans="1:13">
      <c r="A383" s="63" t="s">
        <v>416</v>
      </c>
      <c r="B383" s="64"/>
      <c r="C383" s="64"/>
      <c r="D383" s="64"/>
      <c r="E383" s="64"/>
      <c r="F383" s="65"/>
      <c r="G383" s="66" t="s">
        <v>471</v>
      </c>
      <c r="H383" s="66" t="s">
        <v>114</v>
      </c>
      <c r="I383" s="66" t="s">
        <v>474</v>
      </c>
      <c r="J383" s="66"/>
      <c r="K383" s="123"/>
      <c r="L383" s="123"/>
      <c r="M383" s="67"/>
    </row>
    <row r="384" spans="1:13">
      <c r="A384" s="63" t="s">
        <v>362</v>
      </c>
      <c r="B384" s="64"/>
      <c r="C384" s="64"/>
      <c r="D384" s="64"/>
      <c r="E384" s="64"/>
      <c r="F384" s="65"/>
      <c r="G384" s="66"/>
      <c r="H384" s="66"/>
      <c r="I384" s="66"/>
      <c r="J384" s="66"/>
      <c r="K384" s="123"/>
      <c r="L384" s="123"/>
      <c r="M384" s="67"/>
    </row>
    <row r="385" spans="1:13">
      <c r="A385" s="63" t="s">
        <v>363</v>
      </c>
      <c r="B385" s="64"/>
      <c r="C385" s="64"/>
      <c r="D385" s="64"/>
      <c r="E385" s="64"/>
      <c r="F385" s="65"/>
      <c r="G385" s="66" t="s">
        <v>471</v>
      </c>
      <c r="H385" s="66" t="s">
        <v>114</v>
      </c>
      <c r="I385" s="66" t="s">
        <v>474</v>
      </c>
      <c r="J385" s="66" t="s">
        <v>364</v>
      </c>
      <c r="K385" s="123">
        <f>K386</f>
        <v>2270.5</v>
      </c>
      <c r="L385" s="123">
        <f>L386</f>
        <v>2270.1</v>
      </c>
      <c r="M385" s="61">
        <f t="shared" ref="M385:M386" si="51">L385/K385*100</f>
        <v>99.982382735080378</v>
      </c>
    </row>
    <row r="386" spans="1:13">
      <c r="A386" s="63" t="s">
        <v>275</v>
      </c>
      <c r="B386" s="64"/>
      <c r="C386" s="64"/>
      <c r="D386" s="64"/>
      <c r="E386" s="64"/>
      <c r="F386" s="65"/>
      <c r="G386" s="66" t="s">
        <v>471</v>
      </c>
      <c r="H386" s="66" t="s">
        <v>114</v>
      </c>
      <c r="I386" s="66" t="s">
        <v>474</v>
      </c>
      <c r="J386" s="66" t="s">
        <v>365</v>
      </c>
      <c r="K386" s="123">
        <f>K388+K389</f>
        <v>2270.5</v>
      </c>
      <c r="L386" s="123">
        <f>L388+L389</f>
        <v>2270.1</v>
      </c>
      <c r="M386" s="61">
        <f t="shared" si="51"/>
        <v>99.982382735080378</v>
      </c>
    </row>
    <row r="387" spans="1:13">
      <c r="A387" s="96" t="s">
        <v>418</v>
      </c>
      <c r="B387" s="64"/>
      <c r="C387" s="64"/>
      <c r="D387" s="64"/>
      <c r="E387" s="64"/>
      <c r="F387" s="65"/>
      <c r="G387" s="66"/>
      <c r="H387" s="66"/>
      <c r="I387" s="66"/>
      <c r="J387" s="66"/>
      <c r="K387" s="123"/>
      <c r="L387" s="123"/>
      <c r="M387" s="67"/>
    </row>
    <row r="388" spans="1:13">
      <c r="A388" s="96" t="s">
        <v>367</v>
      </c>
      <c r="B388" s="45"/>
      <c r="C388" s="45"/>
      <c r="D388" s="45"/>
      <c r="E388" s="45"/>
      <c r="F388" s="74"/>
      <c r="G388" s="69" t="s">
        <v>471</v>
      </c>
      <c r="H388" s="69" t="s">
        <v>114</v>
      </c>
      <c r="I388" s="69" t="s">
        <v>474</v>
      </c>
      <c r="J388" s="69" t="s">
        <v>368</v>
      </c>
      <c r="K388" s="126">
        <v>2270.5</v>
      </c>
      <c r="L388" s="126">
        <v>2270.1</v>
      </c>
      <c r="M388" s="70">
        <f t="shared" ref="M388" si="52">L388/K388*100</f>
        <v>99.982382735080378</v>
      </c>
    </row>
    <row r="389" spans="1:13">
      <c r="A389" s="96" t="s">
        <v>277</v>
      </c>
      <c r="B389" s="64"/>
      <c r="C389" s="64"/>
      <c r="D389" s="64"/>
      <c r="E389" s="64"/>
      <c r="F389" s="65"/>
      <c r="G389" s="69" t="s">
        <v>471</v>
      </c>
      <c r="H389" s="69" t="s">
        <v>114</v>
      </c>
      <c r="I389" s="69" t="s">
        <v>474</v>
      </c>
      <c r="J389" s="87" t="s">
        <v>369</v>
      </c>
      <c r="K389" s="126"/>
      <c r="L389" s="126"/>
      <c r="M389" s="70"/>
    </row>
    <row r="390" spans="1:13">
      <c r="A390" s="93" t="s">
        <v>475</v>
      </c>
      <c r="B390" s="64"/>
      <c r="C390" s="64"/>
      <c r="D390" s="64"/>
      <c r="E390" s="64"/>
      <c r="F390" s="65"/>
      <c r="G390" s="69"/>
      <c r="H390" s="69"/>
      <c r="I390" s="69"/>
      <c r="J390" s="87"/>
      <c r="K390" s="126"/>
      <c r="L390" s="126"/>
      <c r="M390" s="70"/>
    </row>
    <row r="391" spans="1:13">
      <c r="A391" s="93" t="s">
        <v>476</v>
      </c>
      <c r="B391" s="64"/>
      <c r="C391" s="64"/>
      <c r="D391" s="64"/>
      <c r="E391" s="64"/>
      <c r="F391" s="65"/>
      <c r="G391" s="66" t="s">
        <v>471</v>
      </c>
      <c r="H391" s="66" t="s">
        <v>114</v>
      </c>
      <c r="I391" s="66" t="s">
        <v>58</v>
      </c>
      <c r="J391" s="66"/>
      <c r="K391" s="123">
        <f>K393</f>
        <v>248</v>
      </c>
      <c r="L391" s="123">
        <f>L393</f>
        <v>248</v>
      </c>
      <c r="M391" s="61">
        <f t="shared" ref="M391:M410" si="53">L391/K391*100</f>
        <v>100</v>
      </c>
    </row>
    <row r="392" spans="1:13">
      <c r="A392" s="63" t="s">
        <v>512</v>
      </c>
      <c r="B392" s="64"/>
      <c r="C392" s="64"/>
      <c r="D392" s="64"/>
      <c r="E392" s="64"/>
      <c r="F392" s="65"/>
      <c r="G392" s="66"/>
      <c r="H392" s="66"/>
      <c r="I392" s="66"/>
      <c r="J392" s="66"/>
      <c r="K392" s="123"/>
      <c r="L392" s="123"/>
      <c r="M392" s="67"/>
    </row>
    <row r="393" spans="1:13">
      <c r="A393" s="63" t="s">
        <v>363</v>
      </c>
      <c r="B393" s="64"/>
      <c r="C393" s="64"/>
      <c r="D393" s="64"/>
      <c r="E393" s="64"/>
      <c r="F393" s="65"/>
      <c r="G393" s="66" t="s">
        <v>471</v>
      </c>
      <c r="H393" s="66" t="s">
        <v>114</v>
      </c>
      <c r="I393" s="66" t="s">
        <v>58</v>
      </c>
      <c r="J393" s="66" t="s">
        <v>364</v>
      </c>
      <c r="K393" s="123">
        <f>K394</f>
        <v>248</v>
      </c>
      <c r="L393" s="123">
        <f>L394</f>
        <v>248</v>
      </c>
      <c r="M393" s="61">
        <f t="shared" si="53"/>
        <v>100</v>
      </c>
    </row>
    <row r="394" spans="1:13">
      <c r="A394" s="63" t="s">
        <v>275</v>
      </c>
      <c r="B394" s="64"/>
      <c r="C394" s="64"/>
      <c r="D394" s="64"/>
      <c r="E394" s="64"/>
      <c r="F394" s="65"/>
      <c r="G394" s="66" t="s">
        <v>471</v>
      </c>
      <c r="H394" s="66" t="s">
        <v>114</v>
      </c>
      <c r="I394" s="66" t="s">
        <v>58</v>
      </c>
      <c r="J394" s="66" t="s">
        <v>365</v>
      </c>
      <c r="K394" s="123">
        <f>K395</f>
        <v>248</v>
      </c>
      <c r="L394" s="123">
        <f>L395</f>
        <v>248</v>
      </c>
      <c r="M394" s="61">
        <f t="shared" si="53"/>
        <v>100</v>
      </c>
    </row>
    <row r="395" spans="1:13">
      <c r="A395" s="96" t="s">
        <v>277</v>
      </c>
      <c r="B395" s="64"/>
      <c r="C395" s="64"/>
      <c r="D395" s="64"/>
      <c r="E395" s="64"/>
      <c r="F395" s="65"/>
      <c r="G395" s="69" t="s">
        <v>471</v>
      </c>
      <c r="H395" s="69" t="s">
        <v>114</v>
      </c>
      <c r="I395" s="69" t="s">
        <v>58</v>
      </c>
      <c r="J395" s="69" t="s">
        <v>369</v>
      </c>
      <c r="K395" s="126">
        <v>248</v>
      </c>
      <c r="L395" s="126">
        <v>248</v>
      </c>
      <c r="M395" s="70">
        <f t="shared" si="53"/>
        <v>100</v>
      </c>
    </row>
    <row r="396" spans="1:13">
      <c r="A396" s="63" t="s">
        <v>477</v>
      </c>
      <c r="B396" s="64"/>
      <c r="C396" s="64"/>
      <c r="D396" s="64"/>
      <c r="E396" s="64"/>
      <c r="F396" s="65"/>
      <c r="G396" s="66" t="s">
        <v>471</v>
      </c>
      <c r="H396" s="66" t="s">
        <v>114</v>
      </c>
      <c r="I396" s="66"/>
      <c r="J396" s="66"/>
      <c r="K396" s="123">
        <f>K397</f>
        <v>798.9</v>
      </c>
      <c r="L396" s="123">
        <f>L397</f>
        <v>798.5</v>
      </c>
      <c r="M396" s="61">
        <f t="shared" si="53"/>
        <v>99.949931155338589</v>
      </c>
    </row>
    <row r="397" spans="1:13">
      <c r="A397" s="63" t="s">
        <v>416</v>
      </c>
      <c r="B397" s="64"/>
      <c r="C397" s="64"/>
      <c r="D397" s="64"/>
      <c r="E397" s="64"/>
      <c r="F397" s="65"/>
      <c r="G397" s="66" t="s">
        <v>471</v>
      </c>
      <c r="H397" s="66" t="s">
        <v>114</v>
      </c>
      <c r="I397" s="66" t="s">
        <v>478</v>
      </c>
      <c r="J397" s="66"/>
      <c r="K397" s="123">
        <f>K399</f>
        <v>798.9</v>
      </c>
      <c r="L397" s="123">
        <f>L399</f>
        <v>798.5</v>
      </c>
      <c r="M397" s="61">
        <f t="shared" si="53"/>
        <v>99.949931155338589</v>
      </c>
    </row>
    <row r="398" spans="1:13">
      <c r="A398" s="63" t="s">
        <v>362</v>
      </c>
      <c r="B398" s="64"/>
      <c r="C398" s="64"/>
      <c r="D398" s="64"/>
      <c r="E398" s="64"/>
      <c r="F398" s="65"/>
      <c r="G398" s="66"/>
      <c r="H398" s="66"/>
      <c r="I398" s="66"/>
      <c r="J398" s="66"/>
      <c r="K398" s="123"/>
      <c r="L398" s="123"/>
      <c r="M398" s="67"/>
    </row>
    <row r="399" spans="1:13">
      <c r="A399" s="63" t="s">
        <v>363</v>
      </c>
      <c r="B399" s="64"/>
      <c r="C399" s="64"/>
      <c r="D399" s="64"/>
      <c r="E399" s="64"/>
      <c r="F399" s="65"/>
      <c r="G399" s="66" t="s">
        <v>471</v>
      </c>
      <c r="H399" s="66" t="s">
        <v>114</v>
      </c>
      <c r="I399" s="66" t="s">
        <v>478</v>
      </c>
      <c r="J399" s="66" t="s">
        <v>364</v>
      </c>
      <c r="K399" s="123">
        <f>K400</f>
        <v>798.9</v>
      </c>
      <c r="L399" s="123">
        <f>L400</f>
        <v>798.5</v>
      </c>
      <c r="M399" s="61">
        <f t="shared" si="53"/>
        <v>99.949931155338589</v>
      </c>
    </row>
    <row r="400" spans="1:13">
      <c r="A400" s="63" t="s">
        <v>275</v>
      </c>
      <c r="B400" s="64"/>
      <c r="C400" s="64"/>
      <c r="D400" s="64"/>
      <c r="E400" s="64"/>
      <c r="F400" s="65"/>
      <c r="G400" s="66" t="s">
        <v>471</v>
      </c>
      <c r="H400" s="66" t="s">
        <v>114</v>
      </c>
      <c r="I400" s="66" t="s">
        <v>478</v>
      </c>
      <c r="J400" s="66" t="s">
        <v>365</v>
      </c>
      <c r="K400" s="123">
        <f>K402+K403</f>
        <v>798.9</v>
      </c>
      <c r="L400" s="123">
        <f>L402+L403</f>
        <v>798.5</v>
      </c>
      <c r="M400" s="61">
        <f t="shared" si="53"/>
        <v>99.949931155338589</v>
      </c>
    </row>
    <row r="401" spans="1:13">
      <c r="A401" s="96" t="s">
        <v>418</v>
      </c>
      <c r="B401" s="64"/>
      <c r="C401" s="64"/>
      <c r="D401" s="64"/>
      <c r="E401" s="64"/>
      <c r="F401" s="65"/>
      <c r="G401" s="66"/>
      <c r="H401" s="66"/>
      <c r="I401" s="66"/>
      <c r="J401" s="66"/>
      <c r="K401" s="123"/>
      <c r="L401" s="123"/>
      <c r="M401" s="67"/>
    </row>
    <row r="402" spans="1:13">
      <c r="A402" s="96" t="s">
        <v>367</v>
      </c>
      <c r="B402" s="45"/>
      <c r="C402" s="45"/>
      <c r="D402" s="45"/>
      <c r="E402" s="45"/>
      <c r="F402" s="74"/>
      <c r="G402" s="69" t="s">
        <v>471</v>
      </c>
      <c r="H402" s="69" t="s">
        <v>114</v>
      </c>
      <c r="I402" s="69" t="s">
        <v>478</v>
      </c>
      <c r="J402" s="69" t="s">
        <v>368</v>
      </c>
      <c r="K402" s="126">
        <v>798.9</v>
      </c>
      <c r="L402" s="126">
        <v>798.5</v>
      </c>
      <c r="M402" s="70">
        <f t="shared" si="53"/>
        <v>99.949931155338589</v>
      </c>
    </row>
    <row r="403" spans="1:13">
      <c r="A403" s="96" t="s">
        <v>277</v>
      </c>
      <c r="B403" s="64"/>
      <c r="C403" s="64"/>
      <c r="D403" s="64"/>
      <c r="E403" s="64"/>
      <c r="F403" s="65"/>
      <c r="G403" s="69" t="s">
        <v>471</v>
      </c>
      <c r="H403" s="69" t="s">
        <v>114</v>
      </c>
      <c r="I403" s="69" t="s">
        <v>478</v>
      </c>
      <c r="J403" s="87" t="s">
        <v>369</v>
      </c>
      <c r="K403" s="126"/>
      <c r="L403" s="126"/>
      <c r="M403" s="70"/>
    </row>
    <row r="404" spans="1:13">
      <c r="A404" s="63" t="s">
        <v>479</v>
      </c>
      <c r="B404" s="64"/>
      <c r="C404" s="64"/>
      <c r="D404" s="64"/>
      <c r="E404" s="64"/>
      <c r="F404" s="65"/>
      <c r="G404" s="66" t="s">
        <v>471</v>
      </c>
      <c r="H404" s="66" t="s">
        <v>114</v>
      </c>
      <c r="I404" s="66"/>
      <c r="J404" s="66"/>
      <c r="K404" s="123">
        <f>K405+K420+K413</f>
        <v>4275.1000000000004</v>
      </c>
      <c r="L404" s="123">
        <f>L405+L420+L413</f>
        <v>4273.6000000000004</v>
      </c>
      <c r="M404" s="61">
        <f t="shared" si="53"/>
        <v>99.96491310144792</v>
      </c>
    </row>
    <row r="405" spans="1:13">
      <c r="A405" s="63" t="s">
        <v>416</v>
      </c>
      <c r="B405" s="64"/>
      <c r="C405" s="64"/>
      <c r="D405" s="64"/>
      <c r="E405" s="64"/>
      <c r="F405" s="65"/>
      <c r="G405" s="66" t="s">
        <v>471</v>
      </c>
      <c r="H405" s="66" t="s">
        <v>114</v>
      </c>
      <c r="I405" s="66" t="s">
        <v>480</v>
      </c>
      <c r="J405" s="66"/>
      <c r="K405" s="123">
        <f>K407</f>
        <v>3225.1</v>
      </c>
      <c r="L405" s="123">
        <f>L407</f>
        <v>3223.6</v>
      </c>
      <c r="M405" s="61">
        <f t="shared" si="53"/>
        <v>99.953489814269318</v>
      </c>
    </row>
    <row r="406" spans="1:13">
      <c r="A406" s="63" t="s">
        <v>362</v>
      </c>
      <c r="B406" s="64"/>
      <c r="C406" s="64"/>
      <c r="D406" s="64"/>
      <c r="E406" s="64"/>
      <c r="F406" s="65"/>
      <c r="G406" s="66"/>
      <c r="H406" s="66"/>
      <c r="I406" s="66"/>
      <c r="J406" s="66"/>
      <c r="K406" s="123"/>
      <c r="L406" s="123"/>
      <c r="M406" s="67"/>
    </row>
    <row r="407" spans="1:13">
      <c r="A407" s="63" t="s">
        <v>363</v>
      </c>
      <c r="B407" s="64"/>
      <c r="C407" s="64"/>
      <c r="D407" s="64"/>
      <c r="E407" s="64"/>
      <c r="F407" s="65"/>
      <c r="G407" s="66" t="s">
        <v>471</v>
      </c>
      <c r="H407" s="66" t="s">
        <v>114</v>
      </c>
      <c r="I407" s="66" t="s">
        <v>480</v>
      </c>
      <c r="J407" s="66" t="s">
        <v>364</v>
      </c>
      <c r="K407" s="123">
        <f>K408</f>
        <v>3225.1</v>
      </c>
      <c r="L407" s="123">
        <f>L408</f>
        <v>3223.6</v>
      </c>
      <c r="M407" s="61">
        <f t="shared" si="53"/>
        <v>99.953489814269318</v>
      </c>
    </row>
    <row r="408" spans="1:13">
      <c r="A408" s="63" t="s">
        <v>275</v>
      </c>
      <c r="B408" s="64"/>
      <c r="C408" s="64"/>
      <c r="D408" s="64"/>
      <c r="E408" s="64"/>
      <c r="F408" s="65"/>
      <c r="G408" s="66" t="s">
        <v>471</v>
      </c>
      <c r="H408" s="66" t="s">
        <v>114</v>
      </c>
      <c r="I408" s="66" t="s">
        <v>480</v>
      </c>
      <c r="J408" s="66" t="s">
        <v>365</v>
      </c>
      <c r="K408" s="123">
        <f>K410+K411</f>
        <v>3225.1</v>
      </c>
      <c r="L408" s="123">
        <f>L410+L411</f>
        <v>3223.6</v>
      </c>
      <c r="M408" s="61">
        <f t="shared" si="53"/>
        <v>99.953489814269318</v>
      </c>
    </row>
    <row r="409" spans="1:13">
      <c r="A409" s="96" t="s">
        <v>418</v>
      </c>
      <c r="B409" s="64"/>
      <c r="C409" s="64"/>
      <c r="D409" s="64"/>
      <c r="E409" s="64"/>
      <c r="F409" s="65"/>
      <c r="G409" s="66"/>
      <c r="H409" s="66"/>
      <c r="I409" s="66"/>
      <c r="J409" s="66"/>
      <c r="K409" s="123"/>
      <c r="L409" s="123"/>
      <c r="M409" s="67"/>
    </row>
    <row r="410" spans="1:13">
      <c r="A410" s="96" t="s">
        <v>367</v>
      </c>
      <c r="B410" s="45"/>
      <c r="C410" s="45"/>
      <c r="D410" s="45"/>
      <c r="E410" s="45"/>
      <c r="F410" s="74"/>
      <c r="G410" s="69" t="s">
        <v>471</v>
      </c>
      <c r="H410" s="69" t="s">
        <v>114</v>
      </c>
      <c r="I410" s="69" t="s">
        <v>480</v>
      </c>
      <c r="J410" s="69" t="s">
        <v>368</v>
      </c>
      <c r="K410" s="126">
        <v>3225.1</v>
      </c>
      <c r="L410" s="126">
        <v>3223.6</v>
      </c>
      <c r="M410" s="70">
        <f t="shared" si="53"/>
        <v>99.953489814269318</v>
      </c>
    </row>
    <row r="411" spans="1:13">
      <c r="A411" s="96" t="s">
        <v>277</v>
      </c>
      <c r="B411" s="43"/>
      <c r="C411" s="43"/>
      <c r="D411" s="43"/>
      <c r="E411" s="43"/>
      <c r="F411" s="76"/>
      <c r="G411" s="69" t="s">
        <v>471</v>
      </c>
      <c r="H411" s="69" t="s">
        <v>114</v>
      </c>
      <c r="I411" s="69" t="s">
        <v>480</v>
      </c>
      <c r="J411" s="87" t="s">
        <v>369</v>
      </c>
      <c r="K411" s="126"/>
      <c r="L411" s="126"/>
      <c r="M411" s="70"/>
    </row>
    <row r="412" spans="1:13">
      <c r="A412" s="63" t="s">
        <v>481</v>
      </c>
      <c r="B412" s="43"/>
      <c r="C412" s="43"/>
      <c r="D412" s="43"/>
      <c r="E412" s="43"/>
      <c r="F412" s="76"/>
      <c r="G412" s="69"/>
      <c r="H412" s="69"/>
      <c r="I412" s="69"/>
      <c r="J412" s="87"/>
      <c r="K412" s="126"/>
      <c r="L412" s="126"/>
      <c r="M412" s="70"/>
    </row>
    <row r="413" spans="1:13">
      <c r="A413" s="63" t="s">
        <v>482</v>
      </c>
      <c r="B413" s="43"/>
      <c r="C413" s="43"/>
      <c r="D413" s="43"/>
      <c r="E413" s="43"/>
      <c r="F413" s="76"/>
      <c r="G413" s="66" t="s">
        <v>471</v>
      </c>
      <c r="H413" s="66" t="s">
        <v>114</v>
      </c>
      <c r="I413" s="66" t="s">
        <v>483</v>
      </c>
      <c r="J413" s="66" t="s">
        <v>364</v>
      </c>
      <c r="K413" s="123">
        <f>K414</f>
        <v>500</v>
      </c>
      <c r="L413" s="123">
        <f>L414</f>
        <v>500</v>
      </c>
      <c r="M413" s="61">
        <f t="shared" ref="M413:M414" si="54">L413/K413*100</f>
        <v>100</v>
      </c>
    </row>
    <row r="414" spans="1:13">
      <c r="A414" s="93" t="s">
        <v>275</v>
      </c>
      <c r="B414" s="43"/>
      <c r="C414" s="43"/>
      <c r="D414" s="43"/>
      <c r="E414" s="43"/>
      <c r="F414" s="76"/>
      <c r="G414" s="66" t="s">
        <v>471</v>
      </c>
      <c r="H414" s="66" t="s">
        <v>114</v>
      </c>
      <c r="I414" s="66" t="s">
        <v>483</v>
      </c>
      <c r="J414" s="66" t="s">
        <v>365</v>
      </c>
      <c r="K414" s="123">
        <v>500</v>
      </c>
      <c r="L414" s="123">
        <v>500</v>
      </c>
      <c r="M414" s="61">
        <f t="shared" si="54"/>
        <v>100</v>
      </c>
    </row>
    <row r="415" spans="1:13">
      <c r="A415" s="96" t="s">
        <v>418</v>
      </c>
      <c r="B415" s="43"/>
      <c r="C415" s="43"/>
      <c r="D415" s="43"/>
      <c r="E415" s="43"/>
      <c r="F415" s="76"/>
      <c r="G415" s="69"/>
      <c r="H415" s="69"/>
      <c r="I415" s="69"/>
      <c r="J415" s="69"/>
      <c r="K415" s="126"/>
      <c r="L415" s="126"/>
      <c r="M415" s="70"/>
    </row>
    <row r="416" spans="1:13">
      <c r="A416" s="96" t="s">
        <v>367</v>
      </c>
      <c r="B416" s="43"/>
      <c r="C416" s="43"/>
      <c r="D416" s="43"/>
      <c r="E416" s="43"/>
      <c r="F416" s="76"/>
      <c r="G416" s="69" t="s">
        <v>471</v>
      </c>
      <c r="H416" s="69" t="s">
        <v>114</v>
      </c>
      <c r="I416" s="69" t="s">
        <v>483</v>
      </c>
      <c r="J416" s="69" t="s">
        <v>368</v>
      </c>
      <c r="K416" s="126"/>
      <c r="L416" s="126"/>
      <c r="M416" s="70"/>
    </row>
    <row r="417" spans="1:13">
      <c r="A417" s="96" t="s">
        <v>277</v>
      </c>
      <c r="B417" s="43"/>
      <c r="C417" s="43"/>
      <c r="D417" s="43"/>
      <c r="E417" s="43"/>
      <c r="F417" s="76"/>
      <c r="G417" s="69" t="s">
        <v>471</v>
      </c>
      <c r="H417" s="69" t="s">
        <v>114</v>
      </c>
      <c r="I417" s="69" t="s">
        <v>483</v>
      </c>
      <c r="J417" s="69" t="s">
        <v>369</v>
      </c>
      <c r="K417" s="126">
        <v>500</v>
      </c>
      <c r="L417" s="126">
        <v>500</v>
      </c>
      <c r="M417" s="70">
        <f t="shared" ref="M417" si="55">L417/K417*100</f>
        <v>100</v>
      </c>
    </row>
    <row r="418" spans="1:13">
      <c r="A418" s="63" t="s">
        <v>484</v>
      </c>
      <c r="B418" s="43"/>
      <c r="C418" s="43"/>
      <c r="D418" s="43"/>
      <c r="E418" s="43"/>
      <c r="F418" s="76"/>
      <c r="G418" s="69"/>
      <c r="H418" s="69"/>
      <c r="I418" s="69"/>
      <c r="J418" s="87"/>
      <c r="K418" s="126"/>
      <c r="L418" s="126"/>
      <c r="M418" s="70"/>
    </row>
    <row r="419" spans="1:13">
      <c r="A419" s="63" t="s">
        <v>485</v>
      </c>
      <c r="B419" s="43"/>
      <c r="C419" s="43"/>
      <c r="D419" s="43"/>
      <c r="E419" s="43"/>
      <c r="F419" s="76"/>
      <c r="G419" s="66"/>
      <c r="H419" s="66"/>
      <c r="I419" s="66"/>
      <c r="J419" s="66"/>
      <c r="K419" s="123"/>
      <c r="L419" s="123"/>
      <c r="M419" s="67"/>
    </row>
    <row r="420" spans="1:13">
      <c r="A420" s="63" t="s">
        <v>486</v>
      </c>
      <c r="B420" s="43"/>
      <c r="C420" s="43"/>
      <c r="D420" s="43"/>
      <c r="E420" s="43"/>
      <c r="F420" s="76"/>
      <c r="G420" s="66" t="s">
        <v>471</v>
      </c>
      <c r="H420" s="66" t="s">
        <v>114</v>
      </c>
      <c r="I420" s="66" t="s">
        <v>487</v>
      </c>
      <c r="J420" s="66" t="s">
        <v>364</v>
      </c>
      <c r="K420" s="123">
        <f>K421</f>
        <v>550</v>
      </c>
      <c r="L420" s="123">
        <f>L421</f>
        <v>550</v>
      </c>
      <c r="M420" s="61">
        <f t="shared" ref="M420:M423" si="56">L420/K420*100</f>
        <v>100</v>
      </c>
    </row>
    <row r="421" spans="1:13">
      <c r="A421" s="93" t="s">
        <v>275</v>
      </c>
      <c r="B421" s="43"/>
      <c r="C421" s="43"/>
      <c r="D421" s="43"/>
      <c r="E421" s="43"/>
      <c r="F421" s="76"/>
      <c r="G421" s="66" t="s">
        <v>471</v>
      </c>
      <c r="H421" s="66" t="s">
        <v>114</v>
      </c>
      <c r="I421" s="66" t="s">
        <v>487</v>
      </c>
      <c r="J421" s="66" t="s">
        <v>365</v>
      </c>
      <c r="K421" s="123">
        <f>K422</f>
        <v>550</v>
      </c>
      <c r="L421" s="123">
        <f>L422</f>
        <v>550</v>
      </c>
      <c r="M421" s="61">
        <f t="shared" si="56"/>
        <v>100</v>
      </c>
    </row>
    <row r="422" spans="1:13">
      <c r="A422" s="96" t="s">
        <v>277</v>
      </c>
      <c r="B422" s="43"/>
      <c r="C422" s="43"/>
      <c r="D422" s="43"/>
      <c r="E422" s="43"/>
      <c r="F422" s="76"/>
      <c r="G422" s="69" t="s">
        <v>471</v>
      </c>
      <c r="H422" s="69" t="s">
        <v>114</v>
      </c>
      <c r="I422" s="69" t="s">
        <v>487</v>
      </c>
      <c r="J422" s="69" t="s">
        <v>369</v>
      </c>
      <c r="K422" s="126">
        <f>500+50</f>
        <v>550</v>
      </c>
      <c r="L422" s="126">
        <f>500+50</f>
        <v>550</v>
      </c>
      <c r="M422" s="70">
        <f t="shared" si="56"/>
        <v>100</v>
      </c>
    </row>
    <row r="423" spans="1:13">
      <c r="A423" s="103" t="s">
        <v>513</v>
      </c>
      <c r="B423" s="43"/>
      <c r="C423" s="43"/>
      <c r="D423" s="43"/>
      <c r="E423" s="43"/>
      <c r="F423" s="76"/>
      <c r="G423" s="66" t="s">
        <v>471</v>
      </c>
      <c r="H423" s="66" t="s">
        <v>132</v>
      </c>
      <c r="I423" s="66"/>
      <c r="J423" s="66"/>
      <c r="K423" s="123">
        <f>K426+K435</f>
        <v>5605.1</v>
      </c>
      <c r="L423" s="123">
        <f>L426+L435</f>
        <v>5604.1</v>
      </c>
      <c r="M423" s="61">
        <f t="shared" si="56"/>
        <v>99.982159105100706</v>
      </c>
    </row>
    <row r="424" spans="1:13">
      <c r="A424" s="63" t="s">
        <v>500</v>
      </c>
      <c r="B424" s="43"/>
      <c r="C424" s="43"/>
      <c r="D424" s="43"/>
      <c r="E424" s="43"/>
      <c r="F424" s="76"/>
      <c r="G424" s="72"/>
      <c r="H424" s="72"/>
      <c r="I424" s="72"/>
      <c r="J424" s="72"/>
      <c r="K424" s="124"/>
      <c r="L424" s="124"/>
      <c r="M424" s="73"/>
    </row>
    <row r="425" spans="1:13">
      <c r="A425" s="63" t="s">
        <v>501</v>
      </c>
      <c r="B425" s="43"/>
      <c r="C425" s="43"/>
      <c r="D425" s="43"/>
      <c r="E425" s="43"/>
      <c r="F425" s="76"/>
      <c r="G425" s="66"/>
      <c r="H425" s="66"/>
      <c r="I425" s="66"/>
      <c r="J425" s="66"/>
      <c r="K425" s="123"/>
      <c r="L425" s="123"/>
      <c r="M425" s="67"/>
    </row>
    <row r="426" spans="1:13">
      <c r="A426" s="63" t="s">
        <v>502</v>
      </c>
      <c r="B426" s="43"/>
      <c r="C426" s="43"/>
      <c r="D426" s="43"/>
      <c r="E426" s="43"/>
      <c r="F426" s="76"/>
      <c r="G426" s="66" t="s">
        <v>471</v>
      </c>
      <c r="H426" s="66" t="s">
        <v>132</v>
      </c>
      <c r="I426" s="66" t="s">
        <v>119</v>
      </c>
      <c r="J426" s="66"/>
      <c r="K426" s="123">
        <f>K427</f>
        <v>727.1</v>
      </c>
      <c r="L426" s="123">
        <f>L427</f>
        <v>726.6</v>
      </c>
      <c r="M426" s="61">
        <f t="shared" ref="M426:M431" si="57">L426/K426*100</f>
        <v>99.931233667996139</v>
      </c>
    </row>
    <row r="427" spans="1:13">
      <c r="A427" s="63" t="s">
        <v>135</v>
      </c>
      <c r="B427" s="43"/>
      <c r="C427" s="43"/>
      <c r="D427" s="43"/>
      <c r="E427" s="43"/>
      <c r="F427" s="76"/>
      <c r="G427" s="66" t="s">
        <v>471</v>
      </c>
      <c r="H427" s="66" t="s">
        <v>132</v>
      </c>
      <c r="I427" s="66" t="s">
        <v>136</v>
      </c>
      <c r="J427" s="66"/>
      <c r="K427" s="123">
        <f>K429</f>
        <v>727.1</v>
      </c>
      <c r="L427" s="123">
        <f>L429</f>
        <v>726.6</v>
      </c>
      <c r="M427" s="61">
        <f t="shared" si="57"/>
        <v>99.931233667996139</v>
      </c>
    </row>
    <row r="428" spans="1:13">
      <c r="A428" s="63" t="s">
        <v>122</v>
      </c>
      <c r="B428" s="43"/>
      <c r="C428" s="43"/>
      <c r="D428" s="43"/>
      <c r="E428" s="43"/>
      <c r="F428" s="76"/>
      <c r="G428" s="66"/>
      <c r="H428" s="66"/>
      <c r="I428" s="66"/>
      <c r="J428" s="66"/>
      <c r="K428" s="123"/>
      <c r="L428" s="123"/>
      <c r="M428" s="67"/>
    </row>
    <row r="429" spans="1:13">
      <c r="A429" s="63" t="s">
        <v>123</v>
      </c>
      <c r="B429" s="43"/>
      <c r="C429" s="43"/>
      <c r="D429" s="43"/>
      <c r="E429" s="43"/>
      <c r="F429" s="76"/>
      <c r="G429" s="66" t="s">
        <v>471</v>
      </c>
      <c r="H429" s="66" t="s">
        <v>132</v>
      </c>
      <c r="I429" s="66" t="s">
        <v>136</v>
      </c>
      <c r="J429" s="66" t="s">
        <v>124</v>
      </c>
      <c r="K429" s="123">
        <f>K430</f>
        <v>727.1</v>
      </c>
      <c r="L429" s="123">
        <f>L430</f>
        <v>726.6</v>
      </c>
      <c r="M429" s="61">
        <f t="shared" si="57"/>
        <v>99.931233667996139</v>
      </c>
    </row>
    <row r="430" spans="1:13">
      <c r="A430" s="63" t="s">
        <v>125</v>
      </c>
      <c r="B430" s="43"/>
      <c r="C430" s="43"/>
      <c r="D430" s="43"/>
      <c r="E430" s="43"/>
      <c r="F430" s="76"/>
      <c r="G430" s="66" t="s">
        <v>471</v>
      </c>
      <c r="H430" s="66" t="s">
        <v>132</v>
      </c>
      <c r="I430" s="66" t="s">
        <v>136</v>
      </c>
      <c r="J430" s="66" t="s">
        <v>126</v>
      </c>
      <c r="K430" s="123">
        <f>K431</f>
        <v>727.1</v>
      </c>
      <c r="L430" s="123">
        <f>L431</f>
        <v>726.6</v>
      </c>
      <c r="M430" s="61">
        <f t="shared" si="57"/>
        <v>99.931233667996139</v>
      </c>
    </row>
    <row r="431" spans="1:13">
      <c r="A431" s="68" t="s">
        <v>127</v>
      </c>
      <c r="B431" s="64"/>
      <c r="C431" s="64"/>
      <c r="D431" s="64"/>
      <c r="E431" s="64"/>
      <c r="F431" s="65"/>
      <c r="G431" s="75" t="s">
        <v>471</v>
      </c>
      <c r="H431" s="75" t="s">
        <v>132</v>
      </c>
      <c r="I431" s="75" t="s">
        <v>136</v>
      </c>
      <c r="J431" s="75" t="s">
        <v>128</v>
      </c>
      <c r="K431" s="125">
        <v>727.1</v>
      </c>
      <c r="L431" s="125">
        <v>726.6</v>
      </c>
      <c r="M431" s="70">
        <f t="shared" si="57"/>
        <v>99.931233667996139</v>
      </c>
    </row>
    <row r="432" spans="1:13">
      <c r="A432" s="103" t="s">
        <v>456</v>
      </c>
      <c r="B432" s="64"/>
      <c r="C432" s="64"/>
      <c r="D432" s="64"/>
      <c r="E432" s="64"/>
      <c r="F432" s="65"/>
      <c r="G432" s="66"/>
      <c r="H432" s="66"/>
      <c r="I432" s="66"/>
      <c r="J432" s="66"/>
      <c r="K432" s="123"/>
      <c r="L432" s="123"/>
      <c r="M432" s="67"/>
    </row>
    <row r="433" spans="1:13">
      <c r="A433" s="103" t="s">
        <v>457</v>
      </c>
      <c r="B433" s="64"/>
      <c r="C433" s="64"/>
      <c r="D433" s="64"/>
      <c r="E433" s="64"/>
      <c r="F433" s="65"/>
      <c r="G433" s="66"/>
      <c r="H433" s="66"/>
      <c r="I433" s="66"/>
      <c r="J433" s="66"/>
      <c r="K433" s="123"/>
      <c r="L433" s="123"/>
      <c r="M433" s="67"/>
    </row>
    <row r="434" spans="1:13">
      <c r="A434" s="103" t="s">
        <v>458</v>
      </c>
      <c r="B434" s="64"/>
      <c r="C434" s="64"/>
      <c r="D434" s="64"/>
      <c r="E434" s="64"/>
      <c r="F434" s="65"/>
      <c r="G434" s="66"/>
      <c r="H434" s="66"/>
      <c r="I434" s="66"/>
      <c r="J434" s="66"/>
      <c r="K434" s="123"/>
      <c r="L434" s="123"/>
      <c r="M434" s="67"/>
    </row>
    <row r="435" spans="1:13">
      <c r="A435" s="63" t="s">
        <v>459</v>
      </c>
      <c r="B435" s="64"/>
      <c r="C435" s="64"/>
      <c r="D435" s="64"/>
      <c r="E435" s="64"/>
      <c r="F435" s="65"/>
      <c r="G435" s="66" t="s">
        <v>471</v>
      </c>
      <c r="H435" s="66" t="s">
        <v>132</v>
      </c>
      <c r="I435" s="66"/>
      <c r="J435" s="66"/>
      <c r="K435" s="123">
        <f>K436</f>
        <v>4878</v>
      </c>
      <c r="L435" s="123">
        <f>L436</f>
        <v>4877.5</v>
      </c>
      <c r="M435" s="61">
        <f t="shared" ref="M435:M445" si="58">L435/K435*100</f>
        <v>99.989749897498967</v>
      </c>
    </row>
    <row r="436" spans="1:13">
      <c r="A436" s="63" t="s">
        <v>416</v>
      </c>
      <c r="B436" s="64"/>
      <c r="C436" s="64"/>
      <c r="D436" s="64"/>
      <c r="E436" s="64"/>
      <c r="F436" s="65"/>
      <c r="G436" s="66" t="s">
        <v>471</v>
      </c>
      <c r="H436" s="66" t="s">
        <v>132</v>
      </c>
      <c r="I436" s="66" t="s">
        <v>460</v>
      </c>
      <c r="J436" s="66"/>
      <c r="K436" s="123">
        <f>K438+K442</f>
        <v>4878</v>
      </c>
      <c r="L436" s="123">
        <f>L438+L442</f>
        <v>4877.5</v>
      </c>
      <c r="M436" s="61">
        <f t="shared" si="58"/>
        <v>99.989749897498967</v>
      </c>
    </row>
    <row r="437" spans="1:13">
      <c r="A437" s="63" t="s">
        <v>122</v>
      </c>
      <c r="B437" s="64"/>
      <c r="C437" s="64"/>
      <c r="D437" s="64"/>
      <c r="E437" s="64"/>
      <c r="F437" s="65"/>
      <c r="G437" s="66"/>
      <c r="H437" s="66"/>
      <c r="I437" s="66"/>
      <c r="J437" s="66"/>
      <c r="K437" s="123"/>
      <c r="L437" s="123"/>
      <c r="M437" s="67"/>
    </row>
    <row r="438" spans="1:13">
      <c r="A438" s="63" t="s">
        <v>123</v>
      </c>
      <c r="B438" s="64"/>
      <c r="C438" s="64"/>
      <c r="D438" s="64"/>
      <c r="E438" s="64"/>
      <c r="F438" s="65"/>
      <c r="G438" s="66" t="s">
        <v>471</v>
      </c>
      <c r="H438" s="66" t="s">
        <v>132</v>
      </c>
      <c r="I438" s="66" t="s">
        <v>460</v>
      </c>
      <c r="J438" s="66" t="s">
        <v>124</v>
      </c>
      <c r="K438" s="123">
        <f>K439</f>
        <v>4494.7</v>
      </c>
      <c r="L438" s="123">
        <f>L439</f>
        <v>4494.6000000000004</v>
      </c>
      <c r="M438" s="61">
        <f t="shared" si="58"/>
        <v>99.997775157407617</v>
      </c>
    </row>
    <row r="439" spans="1:13">
      <c r="A439" s="63" t="s">
        <v>461</v>
      </c>
      <c r="B439" s="64"/>
      <c r="C439" s="64"/>
      <c r="D439" s="64"/>
      <c r="E439" s="64"/>
      <c r="F439" s="65"/>
      <c r="G439" s="66" t="s">
        <v>471</v>
      </c>
      <c r="H439" s="66" t="s">
        <v>132</v>
      </c>
      <c r="I439" s="66" t="s">
        <v>460</v>
      </c>
      <c r="J439" s="66" t="s">
        <v>462</v>
      </c>
      <c r="K439" s="123">
        <f>K440+K441</f>
        <v>4494.7</v>
      </c>
      <c r="L439" s="123">
        <f>L440+L441</f>
        <v>4494.6000000000004</v>
      </c>
      <c r="M439" s="61">
        <f t="shared" si="58"/>
        <v>99.997775157407617</v>
      </c>
    </row>
    <row r="440" spans="1:13">
      <c r="A440" s="68" t="s">
        <v>127</v>
      </c>
      <c r="B440" s="64"/>
      <c r="C440" s="64"/>
      <c r="D440" s="64"/>
      <c r="E440" s="64"/>
      <c r="F440" s="65"/>
      <c r="G440" s="69" t="s">
        <v>471</v>
      </c>
      <c r="H440" s="69" t="s">
        <v>132</v>
      </c>
      <c r="I440" s="69" t="s">
        <v>460</v>
      </c>
      <c r="J440" s="97" t="s">
        <v>463</v>
      </c>
      <c r="K440" s="126">
        <v>4494.7</v>
      </c>
      <c r="L440" s="126">
        <v>4494.6000000000004</v>
      </c>
      <c r="M440" s="70">
        <f t="shared" si="58"/>
        <v>99.997775157407617</v>
      </c>
    </row>
    <row r="441" spans="1:13">
      <c r="A441" s="68" t="s">
        <v>137</v>
      </c>
      <c r="B441" s="64"/>
      <c r="C441" s="64"/>
      <c r="D441" s="64"/>
      <c r="E441" s="64"/>
      <c r="F441" s="65"/>
      <c r="G441" s="69" t="s">
        <v>471</v>
      </c>
      <c r="H441" s="69" t="s">
        <v>132</v>
      </c>
      <c r="I441" s="69" t="s">
        <v>460</v>
      </c>
      <c r="J441" s="97" t="s">
        <v>464</v>
      </c>
      <c r="K441" s="123"/>
      <c r="L441" s="123"/>
      <c r="M441" s="67"/>
    </row>
    <row r="442" spans="1:13">
      <c r="A442" s="63" t="s">
        <v>139</v>
      </c>
      <c r="B442" s="64"/>
      <c r="C442" s="64"/>
      <c r="D442" s="64"/>
      <c r="E442" s="64"/>
      <c r="F442" s="65"/>
      <c r="G442" s="66" t="s">
        <v>471</v>
      </c>
      <c r="H442" s="66" t="s">
        <v>132</v>
      </c>
      <c r="I442" s="66" t="s">
        <v>460</v>
      </c>
      <c r="J442" s="60" t="s">
        <v>140</v>
      </c>
      <c r="K442" s="123">
        <f>K443</f>
        <v>383.3</v>
      </c>
      <c r="L442" s="123">
        <f>L443</f>
        <v>382.9</v>
      </c>
      <c r="M442" s="61">
        <f t="shared" si="58"/>
        <v>99.895643099399948</v>
      </c>
    </row>
    <row r="443" spans="1:13">
      <c r="A443" s="63" t="s">
        <v>141</v>
      </c>
      <c r="B443" s="64"/>
      <c r="C443" s="64"/>
      <c r="D443" s="64"/>
      <c r="E443" s="64"/>
      <c r="F443" s="65"/>
      <c r="G443" s="66" t="s">
        <v>471</v>
      </c>
      <c r="H443" s="66" t="s">
        <v>132</v>
      </c>
      <c r="I443" s="66" t="s">
        <v>460</v>
      </c>
      <c r="J443" s="60" t="s">
        <v>142</v>
      </c>
      <c r="K443" s="123">
        <f>K444+K445</f>
        <v>383.3</v>
      </c>
      <c r="L443" s="123">
        <f>L444+L445</f>
        <v>382.9</v>
      </c>
      <c r="M443" s="61">
        <f t="shared" si="58"/>
        <v>99.895643099399948</v>
      </c>
    </row>
    <row r="444" spans="1:13">
      <c r="A444" s="68" t="s">
        <v>143</v>
      </c>
      <c r="B444" s="45"/>
      <c r="C444" s="45"/>
      <c r="D444" s="45"/>
      <c r="E444" s="45"/>
      <c r="F444" s="74"/>
      <c r="G444" s="69" t="s">
        <v>471</v>
      </c>
      <c r="H444" s="69" t="s">
        <v>132</v>
      </c>
      <c r="I444" s="69" t="s">
        <v>460</v>
      </c>
      <c r="J444" s="97" t="s">
        <v>144</v>
      </c>
      <c r="K444" s="123"/>
      <c r="L444" s="123"/>
      <c r="M444" s="67"/>
    </row>
    <row r="445" spans="1:13">
      <c r="A445" s="68" t="s">
        <v>147</v>
      </c>
      <c r="B445" s="43"/>
      <c r="C445" s="43"/>
      <c r="D445" s="43"/>
      <c r="E445" s="43"/>
      <c r="F445" s="76"/>
      <c r="G445" s="69" t="s">
        <v>471</v>
      </c>
      <c r="H445" s="69" t="s">
        <v>132</v>
      </c>
      <c r="I445" s="69" t="s">
        <v>460</v>
      </c>
      <c r="J445" s="97" t="s">
        <v>148</v>
      </c>
      <c r="K445" s="126">
        <v>383.3</v>
      </c>
      <c r="L445" s="126">
        <v>382.9</v>
      </c>
      <c r="M445" s="70">
        <f t="shared" si="58"/>
        <v>99.895643099399948</v>
      </c>
    </row>
    <row r="446" spans="1:13">
      <c r="A446" s="68"/>
      <c r="B446" s="43"/>
      <c r="C446" s="43"/>
      <c r="D446" s="43"/>
      <c r="E446" s="43"/>
      <c r="F446" s="76"/>
      <c r="G446" s="69"/>
      <c r="H446" s="69"/>
      <c r="I446" s="69"/>
      <c r="J446" s="97"/>
      <c r="K446" s="126"/>
      <c r="L446" s="126"/>
      <c r="M446" s="70"/>
    </row>
    <row r="447" spans="1:13">
      <c r="A447" s="63" t="s">
        <v>278</v>
      </c>
      <c r="B447" s="43"/>
      <c r="C447" s="43"/>
      <c r="D447" s="43"/>
      <c r="E447" s="43"/>
      <c r="F447" s="76"/>
      <c r="G447" s="66" t="s">
        <v>279</v>
      </c>
      <c r="H447" s="66"/>
      <c r="I447" s="66"/>
      <c r="J447" s="60"/>
      <c r="K447" s="123">
        <f>K448</f>
        <v>0</v>
      </c>
      <c r="L447" s="123">
        <f>L448</f>
        <v>0</v>
      </c>
      <c r="M447" s="67">
        <f>M448</f>
        <v>0</v>
      </c>
    </row>
    <row r="448" spans="1:13">
      <c r="A448" s="63" t="s">
        <v>280</v>
      </c>
      <c r="B448" s="43"/>
      <c r="C448" s="43"/>
      <c r="D448" s="43"/>
      <c r="E448" s="43"/>
      <c r="F448" s="76"/>
      <c r="G448" s="66" t="s">
        <v>279</v>
      </c>
      <c r="H448" s="66" t="s">
        <v>281</v>
      </c>
      <c r="I448" s="66"/>
      <c r="J448" s="60"/>
      <c r="K448" s="123">
        <f>K450</f>
        <v>0</v>
      </c>
      <c r="L448" s="123">
        <f>L450</f>
        <v>0</v>
      </c>
      <c r="M448" s="67">
        <f>M450</f>
        <v>0</v>
      </c>
    </row>
    <row r="449" spans="1:13">
      <c r="A449" s="63" t="s">
        <v>282</v>
      </c>
      <c r="B449" s="43"/>
      <c r="C449" s="43"/>
      <c r="D449" s="43"/>
      <c r="E449" s="43"/>
      <c r="F449" s="76"/>
      <c r="G449" s="69"/>
      <c r="H449" s="69"/>
      <c r="I449" s="69"/>
      <c r="J449" s="97"/>
      <c r="K449" s="126"/>
      <c r="L449" s="126"/>
      <c r="M449" s="70"/>
    </row>
    <row r="450" spans="1:13">
      <c r="A450" s="63" t="s">
        <v>99</v>
      </c>
      <c r="B450" s="43"/>
      <c r="C450" s="43"/>
      <c r="D450" s="43"/>
      <c r="E450" s="43"/>
      <c r="F450" s="76"/>
      <c r="G450" s="66" t="s">
        <v>279</v>
      </c>
      <c r="H450" s="66" t="s">
        <v>281</v>
      </c>
      <c r="I450" s="66" t="s">
        <v>283</v>
      </c>
      <c r="J450" s="60"/>
      <c r="K450" s="123">
        <f t="shared" ref="K450:M452" si="59">K451</f>
        <v>0</v>
      </c>
      <c r="L450" s="123">
        <f t="shared" si="59"/>
        <v>0</v>
      </c>
      <c r="M450" s="67">
        <f t="shared" si="59"/>
        <v>0</v>
      </c>
    </row>
    <row r="451" spans="1:13">
      <c r="A451" s="63" t="s">
        <v>139</v>
      </c>
      <c r="B451" s="43"/>
      <c r="C451" s="43"/>
      <c r="D451" s="43"/>
      <c r="E451" s="43"/>
      <c r="F451" s="76"/>
      <c r="G451" s="66" t="s">
        <v>279</v>
      </c>
      <c r="H451" s="66" t="s">
        <v>281</v>
      </c>
      <c r="I451" s="66" t="s">
        <v>283</v>
      </c>
      <c r="J451" s="60" t="s">
        <v>140</v>
      </c>
      <c r="K451" s="123">
        <f t="shared" si="59"/>
        <v>0</v>
      </c>
      <c r="L451" s="123">
        <f t="shared" si="59"/>
        <v>0</v>
      </c>
      <c r="M451" s="67">
        <f t="shared" si="59"/>
        <v>0</v>
      </c>
    </row>
    <row r="452" spans="1:13">
      <c r="A452" s="63" t="s">
        <v>141</v>
      </c>
      <c r="B452" s="43"/>
      <c r="C452" s="43"/>
      <c r="D452" s="43"/>
      <c r="E452" s="43"/>
      <c r="F452" s="76"/>
      <c r="G452" s="66" t="s">
        <v>279</v>
      </c>
      <c r="H452" s="66" t="s">
        <v>281</v>
      </c>
      <c r="I452" s="66" t="s">
        <v>283</v>
      </c>
      <c r="J452" s="60" t="s">
        <v>142</v>
      </c>
      <c r="K452" s="123">
        <f t="shared" si="59"/>
        <v>0</v>
      </c>
      <c r="L452" s="123">
        <f t="shared" si="59"/>
        <v>0</v>
      </c>
      <c r="M452" s="67">
        <f t="shared" si="59"/>
        <v>0</v>
      </c>
    </row>
    <row r="453" spans="1:13">
      <c r="A453" s="68" t="s">
        <v>147</v>
      </c>
      <c r="B453" s="43"/>
      <c r="C453" s="43"/>
      <c r="D453" s="43"/>
      <c r="E453" s="43"/>
      <c r="F453" s="76"/>
      <c r="G453" s="69" t="s">
        <v>279</v>
      </c>
      <c r="H453" s="69" t="s">
        <v>281</v>
      </c>
      <c r="I453" s="69" t="s">
        <v>283</v>
      </c>
      <c r="J453" s="97" t="s">
        <v>148</v>
      </c>
      <c r="K453" s="126">
        <f>50-50</f>
        <v>0</v>
      </c>
      <c r="L453" s="126">
        <f>50-50</f>
        <v>0</v>
      </c>
      <c r="M453" s="70">
        <f>50-50</f>
        <v>0</v>
      </c>
    </row>
    <row r="454" spans="1:13">
      <c r="A454" s="83"/>
      <c r="B454" s="42"/>
      <c r="C454" s="42"/>
      <c r="D454" s="42"/>
      <c r="E454" s="42"/>
      <c r="F454" s="59"/>
      <c r="G454" s="72"/>
      <c r="H454" s="72"/>
      <c r="I454" s="72"/>
      <c r="J454" s="72"/>
      <c r="K454" s="127"/>
      <c r="L454" s="127"/>
      <c r="M454" s="80"/>
    </row>
    <row r="455" spans="1:13">
      <c r="A455" s="63" t="s">
        <v>284</v>
      </c>
      <c r="B455" s="42"/>
      <c r="C455" s="42"/>
      <c r="D455" s="42"/>
      <c r="E455" s="42"/>
      <c r="F455" s="59"/>
      <c r="G455" s="72" t="s">
        <v>285</v>
      </c>
      <c r="H455" s="72"/>
      <c r="I455" s="72"/>
      <c r="J455" s="72"/>
      <c r="K455" s="127">
        <f>K470+K456+K535+K526</f>
        <v>13105.900000000001</v>
      </c>
      <c r="L455" s="127">
        <f>L470+L456+L535+L526</f>
        <v>10362.200000000003</v>
      </c>
      <c r="M455" s="61">
        <f t="shared" ref="M455:M470" si="60">L455/K455*100</f>
        <v>79.065153862001097</v>
      </c>
    </row>
    <row r="456" spans="1:13">
      <c r="A456" s="63" t="s">
        <v>286</v>
      </c>
      <c r="B456" s="42"/>
      <c r="C456" s="42"/>
      <c r="D456" s="42"/>
      <c r="E456" s="42"/>
      <c r="F456" s="59"/>
      <c r="G456" s="72" t="s">
        <v>285</v>
      </c>
      <c r="H456" s="72" t="s">
        <v>114</v>
      </c>
      <c r="I456" s="72"/>
      <c r="J456" s="72"/>
      <c r="K456" s="127">
        <f>K457+K465</f>
        <v>768</v>
      </c>
      <c r="L456" s="127">
        <f>L457+L465</f>
        <v>551</v>
      </c>
      <c r="M456" s="61">
        <f t="shared" si="60"/>
        <v>71.744791666666657</v>
      </c>
    </row>
    <row r="457" spans="1:13">
      <c r="A457" s="63" t="s">
        <v>287</v>
      </c>
      <c r="B457" s="42"/>
      <c r="C457" s="42"/>
      <c r="D457" s="42"/>
      <c r="E457" s="42"/>
      <c r="F457" s="59"/>
      <c r="G457" s="72" t="s">
        <v>285</v>
      </c>
      <c r="H457" s="72" t="s">
        <v>114</v>
      </c>
      <c r="I457" s="72" t="s">
        <v>119</v>
      </c>
      <c r="J457" s="72"/>
      <c r="K457" s="127">
        <f>K459</f>
        <v>700</v>
      </c>
      <c r="L457" s="127">
        <f>L459</f>
        <v>483</v>
      </c>
      <c r="M457" s="61">
        <f t="shared" si="60"/>
        <v>69</v>
      </c>
    </row>
    <row r="458" spans="1:13">
      <c r="A458" s="63" t="s">
        <v>289</v>
      </c>
      <c r="B458" s="42"/>
      <c r="C458" s="42"/>
      <c r="D458" s="42"/>
      <c r="E458" s="42"/>
      <c r="F458" s="59"/>
      <c r="G458" s="72"/>
      <c r="H458" s="72"/>
      <c r="I458" s="72"/>
      <c r="J458" s="72"/>
      <c r="K458" s="127"/>
      <c r="L458" s="127"/>
      <c r="M458" s="80"/>
    </row>
    <row r="459" spans="1:13">
      <c r="A459" s="63" t="s">
        <v>290</v>
      </c>
      <c r="B459" s="42"/>
      <c r="C459" s="42"/>
      <c r="D459" s="42"/>
      <c r="E459" s="42"/>
      <c r="F459" s="59"/>
      <c r="G459" s="72" t="s">
        <v>285</v>
      </c>
      <c r="H459" s="72" t="s">
        <v>114</v>
      </c>
      <c r="I459" s="72" t="s">
        <v>288</v>
      </c>
      <c r="J459" s="72"/>
      <c r="K459" s="127">
        <f>K460</f>
        <v>700</v>
      </c>
      <c r="L459" s="127">
        <f>L460</f>
        <v>483</v>
      </c>
      <c r="M459" s="61">
        <f t="shared" si="60"/>
        <v>69</v>
      </c>
    </row>
    <row r="460" spans="1:13">
      <c r="A460" s="63" t="s">
        <v>188</v>
      </c>
      <c r="B460" s="42"/>
      <c r="C460" s="42"/>
      <c r="D460" s="42"/>
      <c r="E460" s="42"/>
      <c r="F460" s="59"/>
      <c r="G460" s="72" t="s">
        <v>285</v>
      </c>
      <c r="H460" s="72" t="s">
        <v>114</v>
      </c>
      <c r="I460" s="72" t="s">
        <v>288</v>
      </c>
      <c r="J460" s="72" t="s">
        <v>189</v>
      </c>
      <c r="K460" s="127">
        <f>K462</f>
        <v>700</v>
      </c>
      <c r="L460" s="127">
        <f>L462</f>
        <v>483</v>
      </c>
      <c r="M460" s="61">
        <f t="shared" si="60"/>
        <v>69</v>
      </c>
    </row>
    <row r="461" spans="1:13">
      <c r="A461" s="63" t="s">
        <v>291</v>
      </c>
      <c r="B461" s="42"/>
      <c r="C461" s="42"/>
      <c r="D461" s="42"/>
      <c r="E461" s="42"/>
      <c r="F461" s="59"/>
      <c r="G461" s="72"/>
      <c r="H461" s="72"/>
      <c r="I461" s="72"/>
      <c r="J461" s="72"/>
      <c r="K461" s="127"/>
      <c r="L461" s="127"/>
      <c r="M461" s="80"/>
    </row>
    <row r="462" spans="1:13">
      <c r="A462" s="63" t="s">
        <v>292</v>
      </c>
      <c r="B462" s="42"/>
      <c r="C462" s="42"/>
      <c r="D462" s="42"/>
      <c r="E462" s="42"/>
      <c r="F462" s="59"/>
      <c r="G462" s="72" t="s">
        <v>285</v>
      </c>
      <c r="H462" s="72" t="s">
        <v>114</v>
      </c>
      <c r="I462" s="72" t="s">
        <v>288</v>
      </c>
      <c r="J462" s="72" t="s">
        <v>293</v>
      </c>
      <c r="K462" s="127">
        <f>K463</f>
        <v>700</v>
      </c>
      <c r="L462" s="127">
        <f>L463</f>
        <v>483</v>
      </c>
      <c r="M462" s="61">
        <f t="shared" si="60"/>
        <v>69</v>
      </c>
    </row>
    <row r="463" spans="1:13">
      <c r="A463" s="68" t="s">
        <v>514</v>
      </c>
      <c r="B463" s="42"/>
      <c r="C463" s="42"/>
      <c r="D463" s="42"/>
      <c r="E463" s="42"/>
      <c r="F463" s="59"/>
      <c r="G463" s="75" t="s">
        <v>285</v>
      </c>
      <c r="H463" s="75" t="s">
        <v>114</v>
      </c>
      <c r="I463" s="75" t="s">
        <v>288</v>
      </c>
      <c r="J463" s="75" t="s">
        <v>295</v>
      </c>
      <c r="K463" s="128">
        <v>700</v>
      </c>
      <c r="L463" s="128">
        <v>483</v>
      </c>
      <c r="M463" s="70">
        <f t="shared" si="60"/>
        <v>69</v>
      </c>
    </row>
    <row r="464" spans="1:13">
      <c r="A464" s="63" t="s">
        <v>296</v>
      </c>
      <c r="B464" s="42"/>
      <c r="C464" s="42"/>
      <c r="D464" s="42"/>
      <c r="E464" s="42"/>
      <c r="F464" s="59"/>
      <c r="G464" s="75"/>
      <c r="H464" s="75"/>
      <c r="I464" s="75"/>
      <c r="J464" s="75"/>
      <c r="K464" s="128"/>
      <c r="L464" s="128"/>
      <c r="M464" s="82"/>
    </row>
    <row r="465" spans="1:13">
      <c r="A465" s="63" t="s">
        <v>297</v>
      </c>
      <c r="B465" s="42"/>
      <c r="C465" s="42"/>
      <c r="D465" s="42"/>
      <c r="E465" s="42"/>
      <c r="F465" s="59"/>
      <c r="G465" s="72" t="s">
        <v>285</v>
      </c>
      <c r="H465" s="72" t="s">
        <v>114</v>
      </c>
      <c r="I465" s="72" t="s">
        <v>298</v>
      </c>
      <c r="J465" s="72"/>
      <c r="K465" s="127">
        <f t="shared" ref="K465:L467" si="61">K466</f>
        <v>68</v>
      </c>
      <c r="L465" s="127">
        <f t="shared" si="61"/>
        <v>68</v>
      </c>
      <c r="M465" s="61">
        <f t="shared" si="60"/>
        <v>100</v>
      </c>
    </row>
    <row r="466" spans="1:13">
      <c r="A466" s="63" t="s">
        <v>188</v>
      </c>
      <c r="B466" s="42"/>
      <c r="C466" s="42"/>
      <c r="D466" s="42"/>
      <c r="E466" s="42"/>
      <c r="F466" s="59"/>
      <c r="G466" s="72" t="s">
        <v>285</v>
      </c>
      <c r="H466" s="72" t="s">
        <v>114</v>
      </c>
      <c r="I466" s="72" t="s">
        <v>298</v>
      </c>
      <c r="J466" s="72" t="s">
        <v>189</v>
      </c>
      <c r="K466" s="127">
        <f>K467+K469</f>
        <v>68</v>
      </c>
      <c r="L466" s="127">
        <f>L467+L469</f>
        <v>68</v>
      </c>
      <c r="M466" s="61">
        <f t="shared" si="60"/>
        <v>100</v>
      </c>
    </row>
    <row r="467" spans="1:13">
      <c r="A467" s="63" t="s">
        <v>299</v>
      </c>
      <c r="B467" s="42"/>
      <c r="C467" s="42"/>
      <c r="D467" s="42"/>
      <c r="E467" s="42"/>
      <c r="F467" s="59"/>
      <c r="G467" s="72" t="s">
        <v>285</v>
      </c>
      <c r="H467" s="72" t="s">
        <v>114</v>
      </c>
      <c r="I467" s="72" t="s">
        <v>298</v>
      </c>
      <c r="J467" s="72" t="s">
        <v>300</v>
      </c>
      <c r="K467" s="127">
        <f t="shared" si="61"/>
        <v>26</v>
      </c>
      <c r="L467" s="127">
        <f t="shared" si="61"/>
        <v>26</v>
      </c>
      <c r="M467" s="61">
        <f t="shared" si="60"/>
        <v>100</v>
      </c>
    </row>
    <row r="468" spans="1:13">
      <c r="A468" s="68" t="s">
        <v>299</v>
      </c>
      <c r="B468" s="42"/>
      <c r="C468" s="42"/>
      <c r="D468" s="42"/>
      <c r="E468" s="42"/>
      <c r="F468" s="59"/>
      <c r="G468" s="75" t="s">
        <v>285</v>
      </c>
      <c r="H468" s="75" t="s">
        <v>114</v>
      </c>
      <c r="I468" s="75" t="s">
        <v>298</v>
      </c>
      <c r="J468" s="75" t="s">
        <v>300</v>
      </c>
      <c r="K468" s="125">
        <v>26</v>
      </c>
      <c r="L468" s="125">
        <v>26</v>
      </c>
      <c r="M468" s="70">
        <f t="shared" si="60"/>
        <v>100</v>
      </c>
    </row>
    <row r="469" spans="1:13">
      <c r="A469" s="68" t="s">
        <v>301</v>
      </c>
      <c r="B469" s="42"/>
      <c r="C469" s="42"/>
      <c r="D469" s="42"/>
      <c r="E469" s="42"/>
      <c r="F469" s="59"/>
      <c r="G469" s="75" t="s">
        <v>285</v>
      </c>
      <c r="H469" s="75" t="s">
        <v>114</v>
      </c>
      <c r="I469" s="75" t="s">
        <v>298</v>
      </c>
      <c r="J469" s="75" t="s">
        <v>302</v>
      </c>
      <c r="K469" s="125">
        <v>42</v>
      </c>
      <c r="L469" s="125">
        <v>42</v>
      </c>
      <c r="M469" s="70">
        <f t="shared" si="60"/>
        <v>100</v>
      </c>
    </row>
    <row r="470" spans="1:13">
      <c r="A470" s="63" t="s">
        <v>303</v>
      </c>
      <c r="B470" s="64"/>
      <c r="C470" s="64"/>
      <c r="D470" s="64"/>
      <c r="E470" s="64"/>
      <c r="F470" s="65"/>
      <c r="G470" s="66" t="s">
        <v>285</v>
      </c>
      <c r="H470" s="66" t="s">
        <v>232</v>
      </c>
      <c r="I470" s="66"/>
      <c r="J470" s="66"/>
      <c r="K470" s="123">
        <f>K473+K484+K496+K503+K521+K509+K515</f>
        <v>11101.2</v>
      </c>
      <c r="L470" s="123">
        <f>L473+L484+L496+L503+L521+L509+L515</f>
        <v>8574.5000000000018</v>
      </c>
      <c r="M470" s="61">
        <f t="shared" si="60"/>
        <v>77.239397542608017</v>
      </c>
    </row>
    <row r="471" spans="1:13">
      <c r="A471" s="63" t="s">
        <v>304</v>
      </c>
      <c r="B471" s="64"/>
      <c r="C471" s="64"/>
      <c r="D471" s="64"/>
      <c r="E471" s="64"/>
      <c r="F471" s="65"/>
      <c r="G471" s="72"/>
      <c r="H471" s="72"/>
      <c r="I471" s="72"/>
      <c r="J471" s="72"/>
      <c r="K471" s="124"/>
      <c r="L471" s="124"/>
      <c r="M471" s="73"/>
    </row>
    <row r="472" spans="1:13">
      <c r="A472" s="63" t="s">
        <v>305</v>
      </c>
      <c r="B472" s="64"/>
      <c r="C472" s="64"/>
      <c r="D472" s="64"/>
      <c r="E472" s="64"/>
      <c r="F472" s="65"/>
      <c r="G472" s="72"/>
      <c r="H472" s="72"/>
      <c r="I472" s="72"/>
      <c r="J472" s="72"/>
      <c r="K472" s="124"/>
      <c r="L472" s="124"/>
      <c r="M472" s="73"/>
    </row>
    <row r="473" spans="1:13">
      <c r="A473" s="63" t="s">
        <v>306</v>
      </c>
      <c r="B473" s="64"/>
      <c r="C473" s="64"/>
      <c r="D473" s="64"/>
      <c r="E473" s="64"/>
      <c r="F473" s="65"/>
      <c r="G473" s="66" t="s">
        <v>285</v>
      </c>
      <c r="H473" s="66" t="s">
        <v>232</v>
      </c>
      <c r="I473" s="66" t="s">
        <v>307</v>
      </c>
      <c r="J473" s="66"/>
      <c r="K473" s="123">
        <f>K475+K479</f>
        <v>872.9</v>
      </c>
      <c r="L473" s="123">
        <f>L475+L479</f>
        <v>872.9</v>
      </c>
      <c r="M473" s="61">
        <f t="shared" ref="M473:M493" si="62">L473/K473*100</f>
        <v>100</v>
      </c>
    </row>
    <row r="474" spans="1:13">
      <c r="A474" s="63" t="s">
        <v>122</v>
      </c>
      <c r="B474" s="64"/>
      <c r="C474" s="64"/>
      <c r="D474" s="64"/>
      <c r="E474" s="64"/>
      <c r="F474" s="65"/>
      <c r="G474" s="66"/>
      <c r="H474" s="66"/>
      <c r="I474" s="66"/>
      <c r="J474" s="66"/>
      <c r="K474" s="123"/>
      <c r="L474" s="123"/>
      <c r="M474" s="67"/>
    </row>
    <row r="475" spans="1:13">
      <c r="A475" s="63" t="s">
        <v>123</v>
      </c>
      <c r="B475" s="64"/>
      <c r="C475" s="64"/>
      <c r="D475" s="64"/>
      <c r="E475" s="64"/>
      <c r="F475" s="65"/>
      <c r="G475" s="66" t="s">
        <v>285</v>
      </c>
      <c r="H475" s="66" t="s">
        <v>232</v>
      </c>
      <c r="I475" s="66" t="s">
        <v>307</v>
      </c>
      <c r="J475" s="66" t="s">
        <v>124</v>
      </c>
      <c r="K475" s="123">
        <f>K476</f>
        <v>831.3</v>
      </c>
      <c r="L475" s="123">
        <f>L476</f>
        <v>831.3</v>
      </c>
      <c r="M475" s="61">
        <f t="shared" si="62"/>
        <v>100</v>
      </c>
    </row>
    <row r="476" spans="1:13">
      <c r="A476" s="63" t="s">
        <v>125</v>
      </c>
      <c r="B476" s="64"/>
      <c r="C476" s="64"/>
      <c r="D476" s="64"/>
      <c r="E476" s="64"/>
      <c r="F476" s="65"/>
      <c r="G476" s="66" t="s">
        <v>285</v>
      </c>
      <c r="H476" s="66" t="s">
        <v>232</v>
      </c>
      <c r="I476" s="66" t="s">
        <v>307</v>
      </c>
      <c r="J476" s="66" t="s">
        <v>462</v>
      </c>
      <c r="K476" s="123">
        <f>K477+K478</f>
        <v>831.3</v>
      </c>
      <c r="L476" s="123">
        <f>L477+L478</f>
        <v>831.3</v>
      </c>
      <c r="M476" s="61">
        <f t="shared" si="62"/>
        <v>100</v>
      </c>
    </row>
    <row r="477" spans="1:13">
      <c r="A477" s="68" t="s">
        <v>127</v>
      </c>
      <c r="B477" s="64"/>
      <c r="C477" s="64"/>
      <c r="D477" s="64"/>
      <c r="E477" s="64"/>
      <c r="F477" s="65"/>
      <c r="G477" s="69" t="s">
        <v>285</v>
      </c>
      <c r="H477" s="69" t="s">
        <v>232</v>
      </c>
      <c r="I477" s="69" t="s">
        <v>307</v>
      </c>
      <c r="J477" s="97" t="s">
        <v>463</v>
      </c>
      <c r="K477" s="126">
        <v>831.3</v>
      </c>
      <c r="L477" s="126">
        <v>831.3</v>
      </c>
      <c r="M477" s="70">
        <f t="shared" si="62"/>
        <v>100</v>
      </c>
    </row>
    <row r="478" spans="1:13">
      <c r="A478" s="68" t="s">
        <v>137</v>
      </c>
      <c r="B478" s="18"/>
      <c r="C478" s="18"/>
      <c r="D478" s="18"/>
      <c r="E478" s="18"/>
      <c r="F478" s="24"/>
      <c r="G478" s="75" t="s">
        <v>285</v>
      </c>
      <c r="H478" s="75" t="s">
        <v>232</v>
      </c>
      <c r="I478" s="69" t="s">
        <v>307</v>
      </c>
      <c r="J478" s="97" t="s">
        <v>464</v>
      </c>
      <c r="K478" s="123"/>
      <c r="L478" s="123"/>
      <c r="M478" s="67"/>
    </row>
    <row r="479" spans="1:13">
      <c r="A479" s="63" t="s">
        <v>139</v>
      </c>
      <c r="B479" s="18"/>
      <c r="C479" s="18"/>
      <c r="D479" s="18"/>
      <c r="E479" s="18"/>
      <c r="F479" s="24"/>
      <c r="G479" s="72" t="s">
        <v>285</v>
      </c>
      <c r="H479" s="72" t="s">
        <v>232</v>
      </c>
      <c r="I479" s="66" t="s">
        <v>307</v>
      </c>
      <c r="J479" s="60" t="s">
        <v>140</v>
      </c>
      <c r="K479" s="123">
        <f>K480</f>
        <v>41.6</v>
      </c>
      <c r="L479" s="123">
        <f>L480</f>
        <v>41.6</v>
      </c>
      <c r="M479" s="61">
        <f t="shared" si="62"/>
        <v>100</v>
      </c>
    </row>
    <row r="480" spans="1:13">
      <c r="A480" s="63" t="s">
        <v>141</v>
      </c>
      <c r="B480" s="18"/>
      <c r="C480" s="18"/>
      <c r="D480" s="18"/>
      <c r="E480" s="18"/>
      <c r="F480" s="24"/>
      <c r="G480" s="72" t="s">
        <v>285</v>
      </c>
      <c r="H480" s="72" t="s">
        <v>232</v>
      </c>
      <c r="I480" s="66" t="s">
        <v>307</v>
      </c>
      <c r="J480" s="60" t="s">
        <v>142</v>
      </c>
      <c r="K480" s="123">
        <f>K481+K482</f>
        <v>41.6</v>
      </c>
      <c r="L480" s="123">
        <f>L481+L482</f>
        <v>41.6</v>
      </c>
      <c r="M480" s="61">
        <f t="shared" si="62"/>
        <v>100</v>
      </c>
    </row>
    <row r="481" spans="1:13">
      <c r="A481" s="68" t="s">
        <v>143</v>
      </c>
      <c r="B481" s="18"/>
      <c r="C481" s="18"/>
      <c r="D481" s="18"/>
      <c r="E481" s="18"/>
      <c r="F481" s="24"/>
      <c r="G481" s="75" t="s">
        <v>285</v>
      </c>
      <c r="H481" s="75" t="s">
        <v>232</v>
      </c>
      <c r="I481" s="69" t="s">
        <v>307</v>
      </c>
      <c r="J481" s="97" t="s">
        <v>144</v>
      </c>
      <c r="K481" s="123"/>
      <c r="L481" s="123"/>
      <c r="M481" s="67"/>
    </row>
    <row r="482" spans="1:13">
      <c r="A482" s="68" t="s">
        <v>147</v>
      </c>
      <c r="B482" s="18"/>
      <c r="C482" s="18"/>
      <c r="D482" s="18"/>
      <c r="E482" s="18"/>
      <c r="F482" s="24"/>
      <c r="G482" s="75" t="s">
        <v>285</v>
      </c>
      <c r="H482" s="75" t="s">
        <v>232</v>
      </c>
      <c r="I482" s="69" t="s">
        <v>307</v>
      </c>
      <c r="J482" s="97" t="s">
        <v>148</v>
      </c>
      <c r="K482" s="125">
        <v>41.6</v>
      </c>
      <c r="L482" s="125">
        <v>41.6</v>
      </c>
      <c r="M482" s="70">
        <f t="shared" si="62"/>
        <v>100</v>
      </c>
    </row>
    <row r="483" spans="1:13">
      <c r="A483" s="63" t="s">
        <v>308</v>
      </c>
      <c r="B483" s="43"/>
      <c r="C483" s="43"/>
      <c r="D483" s="43"/>
      <c r="E483" s="43"/>
      <c r="F483" s="76"/>
      <c r="G483" s="66"/>
      <c r="H483" s="66"/>
      <c r="I483" s="66"/>
      <c r="J483" s="66"/>
      <c r="K483" s="123"/>
      <c r="L483" s="123"/>
      <c r="M483" s="67"/>
    </row>
    <row r="484" spans="1:13">
      <c r="A484" s="63" t="s">
        <v>309</v>
      </c>
      <c r="B484" s="43"/>
      <c r="C484" s="43"/>
      <c r="D484" s="43"/>
      <c r="E484" s="43"/>
      <c r="F484" s="76"/>
      <c r="G484" s="66" t="s">
        <v>285</v>
      </c>
      <c r="H484" s="66" t="s">
        <v>232</v>
      </c>
      <c r="I484" s="66" t="s">
        <v>310</v>
      </c>
      <c r="J484" s="66"/>
      <c r="K484" s="123">
        <f>K485+K489</f>
        <v>6131.9000000000005</v>
      </c>
      <c r="L484" s="123">
        <f>L485+L489</f>
        <v>4019.8</v>
      </c>
      <c r="M484" s="61">
        <f t="shared" si="62"/>
        <v>65.555537435378923</v>
      </c>
    </row>
    <row r="485" spans="1:13">
      <c r="A485" s="63" t="s">
        <v>139</v>
      </c>
      <c r="B485" s="43"/>
      <c r="C485" s="43"/>
      <c r="D485" s="43"/>
      <c r="E485" s="43"/>
      <c r="F485" s="76"/>
      <c r="G485" s="66" t="s">
        <v>285</v>
      </c>
      <c r="H485" s="66" t="s">
        <v>232</v>
      </c>
      <c r="I485" s="66" t="s">
        <v>310</v>
      </c>
      <c r="J485" s="66" t="s">
        <v>140</v>
      </c>
      <c r="K485" s="123">
        <f>K486</f>
        <v>90.6</v>
      </c>
      <c r="L485" s="123">
        <f>L486</f>
        <v>59.4</v>
      </c>
      <c r="M485" s="61">
        <f t="shared" si="62"/>
        <v>65.562913907284766</v>
      </c>
    </row>
    <row r="486" spans="1:13">
      <c r="A486" s="63" t="s">
        <v>141</v>
      </c>
      <c r="B486" s="43"/>
      <c r="C486" s="43"/>
      <c r="D486" s="43"/>
      <c r="E486" s="43"/>
      <c r="F486" s="76"/>
      <c r="G486" s="66" t="s">
        <v>285</v>
      </c>
      <c r="H486" s="66" t="s">
        <v>232</v>
      </c>
      <c r="I486" s="66" t="s">
        <v>310</v>
      </c>
      <c r="J486" s="66" t="s">
        <v>142</v>
      </c>
      <c r="K486" s="123">
        <f>K488</f>
        <v>90.6</v>
      </c>
      <c r="L486" s="123">
        <f>L488</f>
        <v>59.4</v>
      </c>
      <c r="M486" s="61">
        <f t="shared" si="62"/>
        <v>65.562913907284766</v>
      </c>
    </row>
    <row r="487" spans="1:13">
      <c r="A487" s="68" t="s">
        <v>143</v>
      </c>
      <c r="B487" s="43"/>
      <c r="C487" s="43"/>
      <c r="D487" s="43"/>
      <c r="E487" s="43"/>
      <c r="F487" s="76"/>
      <c r="G487" s="69" t="s">
        <v>285</v>
      </c>
      <c r="H487" s="69" t="s">
        <v>232</v>
      </c>
      <c r="I487" s="69" t="s">
        <v>310</v>
      </c>
      <c r="J487" s="69" t="s">
        <v>144</v>
      </c>
      <c r="K487" s="126"/>
      <c r="L487" s="126"/>
      <c r="M487" s="70"/>
    </row>
    <row r="488" spans="1:13">
      <c r="A488" s="68" t="s">
        <v>147</v>
      </c>
      <c r="B488" s="43"/>
      <c r="C488" s="43"/>
      <c r="D488" s="43"/>
      <c r="E488" s="43"/>
      <c r="F488" s="76"/>
      <c r="G488" s="69" t="s">
        <v>285</v>
      </c>
      <c r="H488" s="69" t="s">
        <v>232</v>
      </c>
      <c r="I488" s="69" t="s">
        <v>310</v>
      </c>
      <c r="J488" s="69" t="s">
        <v>148</v>
      </c>
      <c r="K488" s="126">
        <v>90.6</v>
      </c>
      <c r="L488" s="126">
        <v>59.4</v>
      </c>
      <c r="M488" s="70">
        <f t="shared" si="62"/>
        <v>65.562913907284766</v>
      </c>
    </row>
    <row r="489" spans="1:13">
      <c r="A489" s="63" t="s">
        <v>188</v>
      </c>
      <c r="B489" s="43"/>
      <c r="C489" s="43"/>
      <c r="D489" s="43"/>
      <c r="E489" s="43"/>
      <c r="F489" s="76"/>
      <c r="G489" s="66" t="s">
        <v>285</v>
      </c>
      <c r="H489" s="66" t="s">
        <v>232</v>
      </c>
      <c r="I489" s="66" t="s">
        <v>310</v>
      </c>
      <c r="J489" s="66" t="s">
        <v>189</v>
      </c>
      <c r="K489" s="123">
        <f>K491</f>
        <v>6041.3</v>
      </c>
      <c r="L489" s="123">
        <f>L491</f>
        <v>3960.4</v>
      </c>
      <c r="M489" s="61">
        <f t="shared" si="62"/>
        <v>65.555426812109971</v>
      </c>
    </row>
    <row r="490" spans="1:13">
      <c r="A490" s="63" t="s">
        <v>291</v>
      </c>
      <c r="B490" s="43"/>
      <c r="C490" s="43"/>
      <c r="D490" s="43"/>
      <c r="E490" s="43"/>
      <c r="F490" s="76"/>
      <c r="G490" s="66"/>
      <c r="H490" s="66"/>
      <c r="I490" s="66"/>
      <c r="J490" s="66"/>
      <c r="K490" s="123"/>
      <c r="L490" s="123"/>
      <c r="M490" s="67"/>
    </row>
    <row r="491" spans="1:13">
      <c r="A491" s="63" t="s">
        <v>292</v>
      </c>
      <c r="B491" s="43"/>
      <c r="C491" s="43"/>
      <c r="D491" s="43"/>
      <c r="E491" s="43"/>
      <c r="F491" s="76"/>
      <c r="G491" s="66" t="s">
        <v>285</v>
      </c>
      <c r="H491" s="66" t="s">
        <v>232</v>
      </c>
      <c r="I491" s="66" t="s">
        <v>310</v>
      </c>
      <c r="J491" s="66" t="s">
        <v>311</v>
      </c>
      <c r="K491" s="123">
        <f>K493+K494</f>
        <v>6041.3</v>
      </c>
      <c r="L491" s="123">
        <f>L493+L494</f>
        <v>3960.4</v>
      </c>
      <c r="M491" s="61">
        <f t="shared" si="62"/>
        <v>65.555426812109971</v>
      </c>
    </row>
    <row r="492" spans="1:13">
      <c r="A492" s="16" t="s">
        <v>312</v>
      </c>
      <c r="B492" s="43"/>
      <c r="C492" s="43"/>
      <c r="D492" s="43"/>
      <c r="E492" s="43"/>
      <c r="F492" s="76"/>
      <c r="G492" s="75"/>
      <c r="H492" s="75"/>
      <c r="I492" s="75"/>
      <c r="J492" s="75"/>
      <c r="K492" s="123"/>
      <c r="L492" s="123"/>
      <c r="M492" s="67"/>
    </row>
    <row r="493" spans="1:13">
      <c r="A493" s="16" t="s">
        <v>313</v>
      </c>
      <c r="B493" s="43"/>
      <c r="C493" s="43"/>
      <c r="D493" s="43"/>
      <c r="E493" s="43"/>
      <c r="F493" s="76"/>
      <c r="G493" s="75" t="s">
        <v>285</v>
      </c>
      <c r="H493" s="75" t="s">
        <v>232</v>
      </c>
      <c r="I493" s="75" t="s">
        <v>310</v>
      </c>
      <c r="J493" s="75" t="s">
        <v>314</v>
      </c>
      <c r="K493" s="126">
        <v>6041.3</v>
      </c>
      <c r="L493" s="126">
        <v>3960.4</v>
      </c>
      <c r="M493" s="70">
        <f t="shared" si="62"/>
        <v>65.555426812109971</v>
      </c>
    </row>
    <row r="494" spans="1:13">
      <c r="A494" s="16" t="s">
        <v>315</v>
      </c>
      <c r="B494" s="43"/>
      <c r="C494" s="43"/>
      <c r="D494" s="43"/>
      <c r="E494" s="43"/>
      <c r="F494" s="76"/>
      <c r="G494" s="75" t="s">
        <v>285</v>
      </c>
      <c r="H494" s="75" t="s">
        <v>232</v>
      </c>
      <c r="I494" s="75" t="s">
        <v>310</v>
      </c>
      <c r="J494" s="75" t="s">
        <v>316</v>
      </c>
      <c r="K494" s="125"/>
      <c r="L494" s="125"/>
      <c r="M494" s="27"/>
    </row>
    <row r="495" spans="1:13">
      <c r="A495" s="63" t="s">
        <v>466</v>
      </c>
      <c r="B495" s="43"/>
      <c r="C495" s="43"/>
      <c r="D495" s="43"/>
      <c r="E495" s="43"/>
      <c r="F495" s="76"/>
      <c r="G495" s="75"/>
      <c r="H495" s="75"/>
      <c r="I495" s="75"/>
      <c r="J495" s="75"/>
      <c r="K495" s="125"/>
      <c r="L495" s="125"/>
      <c r="M495" s="27"/>
    </row>
    <row r="496" spans="1:13">
      <c r="A496" s="63" t="s">
        <v>467</v>
      </c>
      <c r="B496" s="43"/>
      <c r="C496" s="43"/>
      <c r="D496" s="43"/>
      <c r="E496" s="43"/>
      <c r="F496" s="76"/>
      <c r="G496" s="72" t="s">
        <v>285</v>
      </c>
      <c r="H496" s="72" t="s">
        <v>232</v>
      </c>
      <c r="I496" s="72" t="s">
        <v>468</v>
      </c>
      <c r="J496" s="72"/>
      <c r="K496" s="124">
        <f>K497</f>
        <v>3262</v>
      </c>
      <c r="L496" s="124">
        <f>L497</f>
        <v>2847.4</v>
      </c>
      <c r="M496" s="61">
        <f t="shared" ref="M496:M499" si="63">L496/K496*100</f>
        <v>87.290006131207861</v>
      </c>
    </row>
    <row r="497" spans="1:13">
      <c r="A497" s="63" t="s">
        <v>188</v>
      </c>
      <c r="B497" s="43"/>
      <c r="C497" s="43"/>
      <c r="D497" s="43"/>
      <c r="E497" s="43"/>
      <c r="F497" s="76"/>
      <c r="G497" s="72" t="s">
        <v>285</v>
      </c>
      <c r="H497" s="72" t="s">
        <v>232</v>
      </c>
      <c r="I497" s="72" t="s">
        <v>468</v>
      </c>
      <c r="J497" s="72" t="s">
        <v>364</v>
      </c>
      <c r="K497" s="124">
        <f>K499</f>
        <v>3262</v>
      </c>
      <c r="L497" s="124">
        <f>L499</f>
        <v>2847.4</v>
      </c>
      <c r="M497" s="61">
        <f t="shared" si="63"/>
        <v>87.290006131207861</v>
      </c>
    </row>
    <row r="498" spans="1:13">
      <c r="A498" s="63" t="s">
        <v>291</v>
      </c>
      <c r="B498" s="43"/>
      <c r="C498" s="43"/>
      <c r="D498" s="43"/>
      <c r="E498" s="43"/>
      <c r="F498" s="76"/>
      <c r="G498" s="72"/>
      <c r="H498" s="72"/>
      <c r="I498" s="72"/>
      <c r="J498" s="72"/>
      <c r="K498" s="124"/>
      <c r="L498" s="124"/>
      <c r="M498" s="73"/>
    </row>
    <row r="499" spans="1:13">
      <c r="A499" s="63" t="s">
        <v>292</v>
      </c>
      <c r="B499" s="43"/>
      <c r="C499" s="43"/>
      <c r="D499" s="43"/>
      <c r="E499" s="43"/>
      <c r="F499" s="76"/>
      <c r="G499" s="72" t="s">
        <v>285</v>
      </c>
      <c r="H499" s="72" t="s">
        <v>232</v>
      </c>
      <c r="I499" s="72" t="s">
        <v>468</v>
      </c>
      <c r="J499" s="72" t="s">
        <v>365</v>
      </c>
      <c r="K499" s="124">
        <f>K501</f>
        <v>3262</v>
      </c>
      <c r="L499" s="124">
        <f>L501</f>
        <v>2847.4</v>
      </c>
      <c r="M499" s="61">
        <f t="shared" si="63"/>
        <v>87.290006131207861</v>
      </c>
    </row>
    <row r="500" spans="1:13">
      <c r="A500" s="16" t="s">
        <v>312</v>
      </c>
      <c r="B500" s="43"/>
      <c r="C500" s="43"/>
      <c r="D500" s="43"/>
      <c r="E500" s="43"/>
      <c r="F500" s="76"/>
      <c r="G500" s="72"/>
      <c r="H500" s="72"/>
      <c r="I500" s="72"/>
      <c r="J500" s="72"/>
      <c r="K500" s="124"/>
      <c r="L500" s="124"/>
      <c r="M500" s="73"/>
    </row>
    <row r="501" spans="1:13">
      <c r="A501" s="16" t="s">
        <v>313</v>
      </c>
      <c r="B501" s="42"/>
      <c r="C501" s="42"/>
      <c r="D501" s="42"/>
      <c r="E501" s="42"/>
      <c r="F501" s="59"/>
      <c r="G501" s="75" t="s">
        <v>285</v>
      </c>
      <c r="H501" s="75" t="s">
        <v>232</v>
      </c>
      <c r="I501" s="75" t="s">
        <v>468</v>
      </c>
      <c r="J501" s="75" t="s">
        <v>369</v>
      </c>
      <c r="K501" s="125">
        <v>3262</v>
      </c>
      <c r="L501" s="125">
        <v>2847.4</v>
      </c>
      <c r="M501" s="70">
        <f t="shared" ref="M501" si="64">L501/K501*100</f>
        <v>87.290006131207861</v>
      </c>
    </row>
    <row r="502" spans="1:13">
      <c r="A502" s="83" t="s">
        <v>317</v>
      </c>
      <c r="B502" s="42"/>
      <c r="C502" s="42"/>
      <c r="D502" s="42"/>
      <c r="E502" s="42"/>
      <c r="F502" s="59"/>
      <c r="G502" s="75"/>
      <c r="H502" s="75"/>
      <c r="I502" s="75"/>
      <c r="J502" s="75"/>
      <c r="K502" s="125"/>
      <c r="L502" s="125"/>
      <c r="M502" s="27"/>
    </row>
    <row r="503" spans="1:13">
      <c r="A503" s="83" t="s">
        <v>318</v>
      </c>
      <c r="B503" s="42"/>
      <c r="C503" s="42"/>
      <c r="D503" s="42"/>
      <c r="E503" s="42"/>
      <c r="F503" s="59"/>
      <c r="G503" s="72" t="s">
        <v>285</v>
      </c>
      <c r="H503" s="72" t="s">
        <v>232</v>
      </c>
      <c r="I503" s="72" t="s">
        <v>62</v>
      </c>
      <c r="J503" s="72"/>
      <c r="K503" s="124">
        <f>K504</f>
        <v>100</v>
      </c>
      <c r="L503" s="124">
        <f>L504</f>
        <v>100</v>
      </c>
      <c r="M503" s="61">
        <f t="shared" ref="M503:M506" si="65">L503/K503*100</f>
        <v>100</v>
      </c>
    </row>
    <row r="504" spans="1:13">
      <c r="A504" s="83" t="s">
        <v>188</v>
      </c>
      <c r="B504" s="42"/>
      <c r="C504" s="42"/>
      <c r="D504" s="42"/>
      <c r="E504" s="42"/>
      <c r="F504" s="59"/>
      <c r="G504" s="72" t="s">
        <v>285</v>
      </c>
      <c r="H504" s="72" t="s">
        <v>232</v>
      </c>
      <c r="I504" s="72" t="s">
        <v>62</v>
      </c>
      <c r="J504" s="72" t="s">
        <v>189</v>
      </c>
      <c r="K504" s="124">
        <v>100</v>
      </c>
      <c r="L504" s="124">
        <v>100</v>
      </c>
      <c r="M504" s="61">
        <f t="shared" si="65"/>
        <v>100</v>
      </c>
    </row>
    <row r="505" spans="1:13">
      <c r="A505" s="63" t="s">
        <v>291</v>
      </c>
      <c r="B505" s="42"/>
      <c r="C505" s="42"/>
      <c r="D505" s="42"/>
      <c r="E505" s="42"/>
      <c r="F505" s="59"/>
      <c r="G505" s="72"/>
      <c r="H505" s="72"/>
      <c r="I505" s="72"/>
      <c r="J505" s="72"/>
      <c r="K505" s="124"/>
      <c r="L505" s="124"/>
      <c r="M505" s="73"/>
    </row>
    <row r="506" spans="1:13">
      <c r="A506" s="63" t="s">
        <v>292</v>
      </c>
      <c r="B506" s="42"/>
      <c r="C506" s="42"/>
      <c r="D506" s="42"/>
      <c r="E506" s="42"/>
      <c r="F506" s="59"/>
      <c r="G506" s="72" t="s">
        <v>285</v>
      </c>
      <c r="H506" s="72" t="s">
        <v>232</v>
      </c>
      <c r="I506" s="72" t="s">
        <v>62</v>
      </c>
      <c r="J506" s="72" t="s">
        <v>311</v>
      </c>
      <c r="K506" s="124">
        <v>100</v>
      </c>
      <c r="L506" s="124">
        <v>100</v>
      </c>
      <c r="M506" s="61">
        <f t="shared" si="65"/>
        <v>100</v>
      </c>
    </row>
    <row r="507" spans="1:13">
      <c r="A507" s="16" t="s">
        <v>312</v>
      </c>
      <c r="B507" s="42"/>
      <c r="C507" s="42"/>
      <c r="D507" s="42"/>
      <c r="E507" s="42"/>
      <c r="F507" s="59"/>
      <c r="G507" s="75"/>
      <c r="H507" s="75"/>
      <c r="I507" s="75"/>
      <c r="J507" s="75"/>
      <c r="K507" s="125"/>
      <c r="L507" s="125"/>
      <c r="M507" s="27"/>
    </row>
    <row r="508" spans="1:13">
      <c r="A508" s="16" t="s">
        <v>313</v>
      </c>
      <c r="B508" s="42"/>
      <c r="C508" s="42"/>
      <c r="D508" s="42"/>
      <c r="E508" s="42"/>
      <c r="F508" s="59"/>
      <c r="G508" s="75" t="s">
        <v>285</v>
      </c>
      <c r="H508" s="75" t="s">
        <v>232</v>
      </c>
      <c r="I508" s="75" t="s">
        <v>62</v>
      </c>
      <c r="J508" s="75" t="s">
        <v>314</v>
      </c>
      <c r="K508" s="125">
        <v>100</v>
      </c>
      <c r="L508" s="125">
        <v>100</v>
      </c>
      <c r="M508" s="70">
        <f t="shared" ref="M508:M526" si="66">L508/K508*100</f>
        <v>100</v>
      </c>
    </row>
    <row r="509" spans="1:13">
      <c r="A509" s="83" t="s">
        <v>319</v>
      </c>
      <c r="B509" s="42"/>
      <c r="C509" s="42"/>
      <c r="D509" s="42"/>
      <c r="E509" s="42"/>
      <c r="F509" s="59"/>
      <c r="G509" s="72" t="s">
        <v>285</v>
      </c>
      <c r="H509" s="72" t="s">
        <v>232</v>
      </c>
      <c r="I509" s="72" t="s">
        <v>320</v>
      </c>
      <c r="J509" s="72"/>
      <c r="K509" s="124">
        <f>K510</f>
        <v>238.7</v>
      </c>
      <c r="L509" s="124">
        <f>L510</f>
        <v>238.7</v>
      </c>
      <c r="M509" s="61">
        <f t="shared" si="66"/>
        <v>100</v>
      </c>
    </row>
    <row r="510" spans="1:13">
      <c r="A510" s="83" t="s">
        <v>188</v>
      </c>
      <c r="B510" s="42"/>
      <c r="C510" s="42"/>
      <c r="D510" s="42"/>
      <c r="E510" s="42"/>
      <c r="F510" s="59"/>
      <c r="G510" s="72" t="s">
        <v>285</v>
      </c>
      <c r="H510" s="72" t="s">
        <v>232</v>
      </c>
      <c r="I510" s="72" t="s">
        <v>320</v>
      </c>
      <c r="J510" s="72" t="s">
        <v>189</v>
      </c>
      <c r="K510" s="124">
        <f>K512</f>
        <v>238.7</v>
      </c>
      <c r="L510" s="124">
        <f>L512</f>
        <v>238.7</v>
      </c>
      <c r="M510" s="61">
        <f t="shared" si="66"/>
        <v>100</v>
      </c>
    </row>
    <row r="511" spans="1:13">
      <c r="A511" s="63" t="s">
        <v>291</v>
      </c>
      <c r="B511" s="42"/>
      <c r="C511" s="42"/>
      <c r="D511" s="42"/>
      <c r="E511" s="42"/>
      <c r="F511" s="59"/>
      <c r="G511" s="75"/>
      <c r="H511" s="75"/>
      <c r="I511" s="75"/>
      <c r="J511" s="75"/>
      <c r="K511" s="125"/>
      <c r="L511" s="125"/>
      <c r="M511" s="27"/>
    </row>
    <row r="512" spans="1:13">
      <c r="A512" s="63" t="s">
        <v>292</v>
      </c>
      <c r="B512" s="42"/>
      <c r="C512" s="42"/>
      <c r="D512" s="42"/>
      <c r="E512" s="42"/>
      <c r="F512" s="59"/>
      <c r="G512" s="72" t="s">
        <v>285</v>
      </c>
      <c r="H512" s="72" t="s">
        <v>232</v>
      </c>
      <c r="I512" s="72" t="s">
        <v>320</v>
      </c>
      <c r="J512" s="72" t="s">
        <v>311</v>
      </c>
      <c r="K512" s="124">
        <f>K513</f>
        <v>238.7</v>
      </c>
      <c r="L512" s="124">
        <f>L513</f>
        <v>238.7</v>
      </c>
      <c r="M512" s="61">
        <f t="shared" si="66"/>
        <v>100</v>
      </c>
    </row>
    <row r="513" spans="1:13">
      <c r="A513" s="16" t="s">
        <v>321</v>
      </c>
      <c r="B513" s="42"/>
      <c r="C513" s="42"/>
      <c r="D513" s="42"/>
      <c r="E513" s="42"/>
      <c r="F513" s="59"/>
      <c r="G513" s="75" t="s">
        <v>285</v>
      </c>
      <c r="H513" s="75" t="s">
        <v>232</v>
      </c>
      <c r="I513" s="75" t="s">
        <v>320</v>
      </c>
      <c r="J513" s="75" t="s">
        <v>322</v>
      </c>
      <c r="K513" s="125">
        <v>238.7</v>
      </c>
      <c r="L513" s="125">
        <v>238.7</v>
      </c>
      <c r="M513" s="70">
        <f t="shared" si="66"/>
        <v>100</v>
      </c>
    </row>
    <row r="514" spans="1:13">
      <c r="A514" s="83" t="s">
        <v>323</v>
      </c>
      <c r="B514" s="42"/>
      <c r="C514" s="42"/>
      <c r="D514" s="42"/>
      <c r="E514" s="42"/>
      <c r="F514" s="59"/>
      <c r="G514" s="75"/>
      <c r="H514" s="75"/>
      <c r="I514" s="75"/>
      <c r="J514" s="75"/>
      <c r="K514" s="125"/>
      <c r="L514" s="125"/>
      <c r="M514" s="27"/>
    </row>
    <row r="515" spans="1:13">
      <c r="A515" s="83" t="s">
        <v>324</v>
      </c>
      <c r="B515" s="42"/>
      <c r="C515" s="42"/>
      <c r="D515" s="42"/>
      <c r="E515" s="42"/>
      <c r="F515" s="59"/>
      <c r="G515" s="72" t="s">
        <v>285</v>
      </c>
      <c r="H515" s="72" t="s">
        <v>232</v>
      </c>
      <c r="I515" s="72" t="s">
        <v>320</v>
      </c>
      <c r="J515" s="72"/>
      <c r="K515" s="124">
        <f>K516</f>
        <v>312.10000000000002</v>
      </c>
      <c r="L515" s="124">
        <f>L516</f>
        <v>312.10000000000002</v>
      </c>
      <c r="M515" s="61">
        <f t="shared" si="66"/>
        <v>100</v>
      </c>
    </row>
    <row r="516" spans="1:13">
      <c r="A516" s="83" t="s">
        <v>188</v>
      </c>
      <c r="B516" s="42"/>
      <c r="C516" s="42"/>
      <c r="D516" s="42"/>
      <c r="E516" s="42"/>
      <c r="F516" s="59"/>
      <c r="G516" s="72" t="s">
        <v>285</v>
      </c>
      <c r="H516" s="72" t="s">
        <v>232</v>
      </c>
      <c r="I516" s="72" t="s">
        <v>320</v>
      </c>
      <c r="J516" s="72" t="s">
        <v>189</v>
      </c>
      <c r="K516" s="124">
        <f>K518</f>
        <v>312.10000000000002</v>
      </c>
      <c r="L516" s="124">
        <f>L518</f>
        <v>312.10000000000002</v>
      </c>
      <c r="M516" s="61">
        <f t="shared" si="66"/>
        <v>100</v>
      </c>
    </row>
    <row r="517" spans="1:13">
      <c r="A517" s="63" t="s">
        <v>291</v>
      </c>
      <c r="B517" s="42"/>
      <c r="C517" s="42"/>
      <c r="D517" s="42"/>
      <c r="E517" s="42"/>
      <c r="F517" s="59"/>
      <c r="G517" s="75"/>
      <c r="H517" s="75"/>
      <c r="I517" s="75"/>
      <c r="J517" s="75"/>
      <c r="K517" s="125"/>
      <c r="L517" s="125"/>
      <c r="M517" s="27"/>
    </row>
    <row r="518" spans="1:13">
      <c r="A518" s="63" t="s">
        <v>292</v>
      </c>
      <c r="B518" s="42"/>
      <c r="C518" s="42"/>
      <c r="D518" s="42"/>
      <c r="E518" s="42"/>
      <c r="F518" s="59"/>
      <c r="G518" s="72" t="s">
        <v>285</v>
      </c>
      <c r="H518" s="72" t="s">
        <v>232</v>
      </c>
      <c r="I518" s="72" t="s">
        <v>325</v>
      </c>
      <c r="J518" s="72" t="s">
        <v>311</v>
      </c>
      <c r="K518" s="124">
        <f>K519</f>
        <v>312.10000000000002</v>
      </c>
      <c r="L518" s="124">
        <f>L519</f>
        <v>312.10000000000002</v>
      </c>
      <c r="M518" s="61">
        <f t="shared" si="66"/>
        <v>100</v>
      </c>
    </row>
    <row r="519" spans="1:13">
      <c r="A519" s="16" t="s">
        <v>321</v>
      </c>
      <c r="B519" s="42"/>
      <c r="C519" s="42"/>
      <c r="D519" s="42"/>
      <c r="E519" s="42"/>
      <c r="F519" s="59"/>
      <c r="G519" s="75" t="s">
        <v>285</v>
      </c>
      <c r="H519" s="75" t="s">
        <v>232</v>
      </c>
      <c r="I519" s="75" t="s">
        <v>325</v>
      </c>
      <c r="J519" s="75" t="s">
        <v>322</v>
      </c>
      <c r="K519" s="125">
        <v>312.10000000000002</v>
      </c>
      <c r="L519" s="125">
        <v>312.10000000000002</v>
      </c>
      <c r="M519" s="70">
        <f t="shared" si="66"/>
        <v>100</v>
      </c>
    </row>
    <row r="520" spans="1:13">
      <c r="A520" s="83" t="s">
        <v>326</v>
      </c>
      <c r="B520" s="42"/>
      <c r="C520" s="42"/>
      <c r="D520" s="42"/>
      <c r="E520" s="42"/>
      <c r="F520" s="59"/>
      <c r="G520" s="75"/>
      <c r="H520" s="75"/>
      <c r="I520" s="75"/>
      <c r="J520" s="75"/>
      <c r="K520" s="125"/>
      <c r="L520" s="125"/>
      <c r="M520" s="27"/>
    </row>
    <row r="521" spans="1:13">
      <c r="A521" s="83" t="s">
        <v>327</v>
      </c>
      <c r="B521" s="42"/>
      <c r="C521" s="42"/>
      <c r="D521" s="42"/>
      <c r="E521" s="42"/>
      <c r="F521" s="59"/>
      <c r="G521" s="72" t="s">
        <v>285</v>
      </c>
      <c r="H521" s="72" t="s">
        <v>232</v>
      </c>
      <c r="I521" s="72" t="s">
        <v>82</v>
      </c>
      <c r="J521" s="72"/>
      <c r="K521" s="124">
        <f>K522</f>
        <v>183.6</v>
      </c>
      <c r="L521" s="124">
        <f>L522</f>
        <v>183.6</v>
      </c>
      <c r="M521" s="61">
        <f t="shared" si="66"/>
        <v>100</v>
      </c>
    </row>
    <row r="522" spans="1:13">
      <c r="A522" s="83" t="s">
        <v>188</v>
      </c>
      <c r="B522" s="42"/>
      <c r="C522" s="42"/>
      <c r="D522" s="42"/>
      <c r="E522" s="42"/>
      <c r="F522" s="59"/>
      <c r="G522" s="72" t="s">
        <v>285</v>
      </c>
      <c r="H522" s="72" t="s">
        <v>232</v>
      </c>
      <c r="I522" s="72" t="s">
        <v>82</v>
      </c>
      <c r="J522" s="72" t="s">
        <v>189</v>
      </c>
      <c r="K522" s="124">
        <f>K524</f>
        <v>183.6</v>
      </c>
      <c r="L522" s="124">
        <f>L524</f>
        <v>183.6</v>
      </c>
      <c r="M522" s="61">
        <f t="shared" si="66"/>
        <v>100</v>
      </c>
    </row>
    <row r="523" spans="1:13">
      <c r="A523" s="63" t="s">
        <v>291</v>
      </c>
      <c r="B523" s="42"/>
      <c r="C523" s="42"/>
      <c r="D523" s="42"/>
      <c r="E523" s="42"/>
      <c r="F523" s="59"/>
      <c r="G523" s="75"/>
      <c r="H523" s="75"/>
      <c r="I523" s="75"/>
      <c r="J523" s="75"/>
      <c r="K523" s="125"/>
      <c r="L523" s="125"/>
      <c r="M523" s="27"/>
    </row>
    <row r="524" spans="1:13">
      <c r="A524" s="63" t="s">
        <v>292</v>
      </c>
      <c r="B524" s="42"/>
      <c r="C524" s="42"/>
      <c r="D524" s="42"/>
      <c r="E524" s="42"/>
      <c r="F524" s="59"/>
      <c r="G524" s="72" t="s">
        <v>285</v>
      </c>
      <c r="H524" s="72" t="s">
        <v>232</v>
      </c>
      <c r="I524" s="72" t="s">
        <v>82</v>
      </c>
      <c r="J524" s="72" t="s">
        <v>311</v>
      </c>
      <c r="K524" s="124">
        <f>K525</f>
        <v>183.6</v>
      </c>
      <c r="L524" s="124">
        <f>L525</f>
        <v>183.6</v>
      </c>
      <c r="M524" s="61">
        <f t="shared" si="66"/>
        <v>100</v>
      </c>
    </row>
    <row r="525" spans="1:13">
      <c r="A525" s="16" t="s">
        <v>321</v>
      </c>
      <c r="B525" s="42"/>
      <c r="C525" s="42"/>
      <c r="D525" s="42"/>
      <c r="E525" s="42"/>
      <c r="F525" s="59"/>
      <c r="G525" s="75" t="s">
        <v>285</v>
      </c>
      <c r="H525" s="75" t="s">
        <v>232</v>
      </c>
      <c r="I525" s="75" t="s">
        <v>82</v>
      </c>
      <c r="J525" s="75" t="s">
        <v>322</v>
      </c>
      <c r="K525" s="125">
        <v>183.6</v>
      </c>
      <c r="L525" s="125">
        <v>183.6</v>
      </c>
      <c r="M525" s="70">
        <f t="shared" si="66"/>
        <v>100</v>
      </c>
    </row>
    <row r="526" spans="1:13">
      <c r="A526" s="83" t="s">
        <v>328</v>
      </c>
      <c r="B526" s="42"/>
      <c r="C526" s="42"/>
      <c r="D526" s="42"/>
      <c r="E526" s="42"/>
      <c r="F526" s="59"/>
      <c r="G526" s="72" t="s">
        <v>285</v>
      </c>
      <c r="H526" s="72" t="s">
        <v>132</v>
      </c>
      <c r="I526" s="72" t="s">
        <v>329</v>
      </c>
      <c r="J526" s="72"/>
      <c r="K526" s="124">
        <f>K529</f>
        <v>627</v>
      </c>
      <c r="L526" s="124">
        <f>L529</f>
        <v>627</v>
      </c>
      <c r="M526" s="61">
        <f t="shared" si="66"/>
        <v>100</v>
      </c>
    </row>
    <row r="527" spans="1:13">
      <c r="A527" s="83" t="s">
        <v>330</v>
      </c>
      <c r="B527" s="42"/>
      <c r="C527" s="42"/>
      <c r="D527" s="42"/>
      <c r="E527" s="42"/>
      <c r="F527" s="59"/>
      <c r="G527" s="72"/>
      <c r="H527" s="72"/>
      <c r="I527" s="72"/>
      <c r="J527" s="72"/>
      <c r="K527" s="124"/>
      <c r="L527" s="124"/>
      <c r="M527" s="73"/>
    </row>
    <row r="528" spans="1:13">
      <c r="A528" s="83" t="s">
        <v>331</v>
      </c>
      <c r="B528" s="42"/>
      <c r="C528" s="42"/>
      <c r="D528" s="42"/>
      <c r="E528" s="42"/>
      <c r="F528" s="59"/>
      <c r="G528" s="72"/>
      <c r="H528" s="72"/>
      <c r="I528" s="72"/>
      <c r="J528" s="72"/>
      <c r="K528" s="124"/>
      <c r="L528" s="124"/>
      <c r="M528" s="73"/>
    </row>
    <row r="529" spans="1:13">
      <c r="A529" s="83" t="s">
        <v>332</v>
      </c>
      <c r="B529" s="42"/>
      <c r="C529" s="42"/>
      <c r="D529" s="42"/>
      <c r="E529" s="42"/>
      <c r="F529" s="59"/>
      <c r="G529" s="72" t="s">
        <v>285</v>
      </c>
      <c r="H529" s="72" t="s">
        <v>132</v>
      </c>
      <c r="I529" s="72" t="s">
        <v>329</v>
      </c>
      <c r="J529" s="72" t="s">
        <v>258</v>
      </c>
      <c r="K529" s="124">
        <f>K533</f>
        <v>627</v>
      </c>
      <c r="L529" s="124">
        <f>L533</f>
        <v>627</v>
      </c>
      <c r="M529" s="61">
        <f t="shared" ref="M529" si="67">L529/K529*100</f>
        <v>100</v>
      </c>
    </row>
    <row r="530" spans="1:13">
      <c r="A530" s="57" t="s">
        <v>333</v>
      </c>
      <c r="B530" s="42"/>
      <c r="C530" s="42"/>
      <c r="D530" s="42"/>
      <c r="E530" s="42"/>
      <c r="F530" s="59"/>
      <c r="G530" s="72"/>
      <c r="H530" s="72"/>
      <c r="I530" s="72"/>
      <c r="J530" s="72"/>
      <c r="K530" s="124"/>
      <c r="L530" s="124"/>
      <c r="M530" s="73"/>
    </row>
    <row r="531" spans="1:13">
      <c r="A531" s="57" t="s">
        <v>334</v>
      </c>
      <c r="B531" s="42"/>
      <c r="C531" s="42"/>
      <c r="D531" s="42"/>
      <c r="E531" s="42"/>
      <c r="F531" s="59"/>
      <c r="G531" s="72"/>
      <c r="H531" s="72"/>
      <c r="I531" s="72"/>
      <c r="J531" s="72"/>
      <c r="K531" s="124"/>
      <c r="L531" s="124"/>
      <c r="M531" s="73"/>
    </row>
    <row r="532" spans="1:13">
      <c r="A532" s="57" t="s">
        <v>335</v>
      </c>
      <c r="B532" s="42"/>
      <c r="C532" s="42"/>
      <c r="D532" s="42"/>
      <c r="E532" s="42"/>
      <c r="F532" s="59"/>
      <c r="G532" s="75"/>
      <c r="H532" s="75"/>
      <c r="I532" s="75"/>
      <c r="J532" s="75"/>
      <c r="K532" s="125"/>
      <c r="L532" s="125"/>
      <c r="M532" s="27"/>
    </row>
    <row r="533" spans="1:13">
      <c r="A533" s="57" t="s">
        <v>336</v>
      </c>
      <c r="B533" s="42"/>
      <c r="C533" s="42"/>
      <c r="D533" s="42"/>
      <c r="E533" s="42"/>
      <c r="F533" s="59"/>
      <c r="G533" s="72" t="s">
        <v>285</v>
      </c>
      <c r="H533" s="72" t="s">
        <v>132</v>
      </c>
      <c r="I533" s="72" t="s">
        <v>337</v>
      </c>
      <c r="J533" s="72" t="s">
        <v>266</v>
      </c>
      <c r="K533" s="124">
        <f>K534</f>
        <v>627</v>
      </c>
      <c r="L533" s="124">
        <f>L534</f>
        <v>627</v>
      </c>
      <c r="M533" s="61">
        <f t="shared" ref="M533:M535" si="68">L533/K533*100</f>
        <v>100</v>
      </c>
    </row>
    <row r="534" spans="1:13">
      <c r="A534" s="16" t="s">
        <v>315</v>
      </c>
      <c r="B534" s="42"/>
      <c r="C534" s="42"/>
      <c r="D534" s="42"/>
      <c r="E534" s="42"/>
      <c r="F534" s="59"/>
      <c r="G534" s="75" t="s">
        <v>285</v>
      </c>
      <c r="H534" s="75" t="s">
        <v>132</v>
      </c>
      <c r="I534" s="75" t="s">
        <v>337</v>
      </c>
      <c r="J534" s="75" t="s">
        <v>260</v>
      </c>
      <c r="K534" s="125">
        <f>1881-1254</f>
        <v>627</v>
      </c>
      <c r="L534" s="125">
        <f>1881-1254</f>
        <v>627</v>
      </c>
      <c r="M534" s="70">
        <f t="shared" si="68"/>
        <v>100</v>
      </c>
    </row>
    <row r="535" spans="1:13">
      <c r="A535" s="63" t="s">
        <v>338</v>
      </c>
      <c r="B535" s="18"/>
      <c r="C535" s="18"/>
      <c r="D535" s="18"/>
      <c r="E535" s="18"/>
      <c r="F535" s="24"/>
      <c r="G535" s="66" t="s">
        <v>285</v>
      </c>
      <c r="H535" s="66" t="s">
        <v>238</v>
      </c>
      <c r="I535" s="66"/>
      <c r="J535" s="66"/>
      <c r="K535" s="123">
        <f>K538</f>
        <v>609.70000000000005</v>
      </c>
      <c r="L535" s="123">
        <f>L538</f>
        <v>609.70000000000005</v>
      </c>
      <c r="M535" s="67">
        <f t="shared" si="68"/>
        <v>100</v>
      </c>
    </row>
    <row r="536" spans="1:13">
      <c r="A536" s="63" t="s">
        <v>182</v>
      </c>
      <c r="B536" s="43"/>
      <c r="C536" s="43"/>
      <c r="D536" s="43"/>
      <c r="E536" s="43"/>
      <c r="F536" s="76"/>
      <c r="G536" s="72"/>
      <c r="H536" s="72"/>
      <c r="I536" s="72"/>
      <c r="J536" s="72"/>
      <c r="K536" s="124"/>
      <c r="L536" s="124"/>
      <c r="M536" s="73"/>
    </row>
    <row r="537" spans="1:13">
      <c r="A537" s="63" t="s">
        <v>339</v>
      </c>
      <c r="B537" s="43"/>
      <c r="C537" s="43"/>
      <c r="D537" s="43"/>
      <c r="E537" s="43"/>
      <c r="F537" s="76"/>
      <c r="G537" s="66"/>
      <c r="H537" s="66"/>
      <c r="I537" s="66"/>
      <c r="J537" s="66"/>
      <c r="K537" s="123"/>
      <c r="L537" s="123"/>
      <c r="M537" s="67"/>
    </row>
    <row r="538" spans="1:13">
      <c r="A538" s="63" t="s">
        <v>340</v>
      </c>
      <c r="B538" s="18"/>
      <c r="C538" s="18"/>
      <c r="D538" s="18"/>
      <c r="E538" s="18"/>
      <c r="F538" s="24"/>
      <c r="G538" s="66" t="s">
        <v>285</v>
      </c>
      <c r="H538" s="66" t="s">
        <v>238</v>
      </c>
      <c r="I538" s="66" t="s">
        <v>341</v>
      </c>
      <c r="J538" s="66"/>
      <c r="K538" s="123">
        <f>K540+K544</f>
        <v>609.70000000000005</v>
      </c>
      <c r="L538" s="123">
        <f>L540+L544</f>
        <v>609.70000000000005</v>
      </c>
      <c r="M538" s="67">
        <f t="shared" ref="M538:M541" si="69">L538/K538*100</f>
        <v>100</v>
      </c>
    </row>
    <row r="539" spans="1:13">
      <c r="A539" s="63" t="s">
        <v>122</v>
      </c>
      <c r="B539" s="18"/>
      <c r="C539" s="18"/>
      <c r="D539" s="18"/>
      <c r="E539" s="18"/>
      <c r="F539" s="24"/>
      <c r="G539" s="66"/>
      <c r="H539" s="66"/>
      <c r="I539" s="66"/>
      <c r="J539" s="66"/>
      <c r="K539" s="123"/>
      <c r="L539" s="123"/>
      <c r="M539" s="67"/>
    </row>
    <row r="540" spans="1:13">
      <c r="A540" s="63" t="s">
        <v>123</v>
      </c>
      <c r="B540" s="18"/>
      <c r="C540" s="18"/>
      <c r="D540" s="18"/>
      <c r="E540" s="18"/>
      <c r="F540" s="24"/>
      <c r="G540" s="66" t="s">
        <v>285</v>
      </c>
      <c r="H540" s="66" t="s">
        <v>238</v>
      </c>
      <c r="I540" s="66" t="s">
        <v>341</v>
      </c>
      <c r="J540" s="66" t="s">
        <v>124</v>
      </c>
      <c r="K540" s="123">
        <f>K541</f>
        <v>554.5</v>
      </c>
      <c r="L540" s="123">
        <f>L541</f>
        <v>554.5</v>
      </c>
      <c r="M540" s="67">
        <f t="shared" si="69"/>
        <v>100</v>
      </c>
    </row>
    <row r="541" spans="1:13">
      <c r="A541" s="63" t="s">
        <v>125</v>
      </c>
      <c r="B541" s="18"/>
      <c r="C541" s="18"/>
      <c r="D541" s="18"/>
      <c r="E541" s="18"/>
      <c r="F541" s="24"/>
      <c r="G541" s="66" t="s">
        <v>285</v>
      </c>
      <c r="H541" s="66" t="s">
        <v>238</v>
      </c>
      <c r="I541" s="66" t="s">
        <v>341</v>
      </c>
      <c r="J541" s="66" t="s">
        <v>126</v>
      </c>
      <c r="K541" s="123">
        <f>K542+K543</f>
        <v>554.5</v>
      </c>
      <c r="L541" s="123">
        <f>L542+L543</f>
        <v>554.5</v>
      </c>
      <c r="M541" s="67">
        <f t="shared" si="69"/>
        <v>100</v>
      </c>
    </row>
    <row r="542" spans="1:13">
      <c r="A542" s="68" t="s">
        <v>127</v>
      </c>
      <c r="B542" s="18"/>
      <c r="C542" s="18"/>
      <c r="D542" s="18"/>
      <c r="E542" s="18"/>
      <c r="F542" s="24"/>
      <c r="G542" s="69" t="s">
        <v>285</v>
      </c>
      <c r="H542" s="69" t="s">
        <v>238</v>
      </c>
      <c r="I542" s="69" t="s">
        <v>341</v>
      </c>
      <c r="J542" s="97" t="s">
        <v>128</v>
      </c>
      <c r="K542" s="126">
        <v>554.29999999999995</v>
      </c>
      <c r="L542" s="126">
        <v>554.29999999999995</v>
      </c>
      <c r="M542" s="27">
        <v>100</v>
      </c>
    </row>
    <row r="543" spans="1:13">
      <c r="A543" s="68" t="s">
        <v>137</v>
      </c>
      <c r="B543" s="18"/>
      <c r="C543" s="18"/>
      <c r="D543" s="18"/>
      <c r="E543" s="18"/>
      <c r="F543" s="24"/>
      <c r="G543" s="69" t="s">
        <v>285</v>
      </c>
      <c r="H543" s="69" t="s">
        <v>238</v>
      </c>
      <c r="I543" s="69" t="s">
        <v>341</v>
      </c>
      <c r="J543" s="97" t="s">
        <v>138</v>
      </c>
      <c r="K543" s="126">
        <v>0.2</v>
      </c>
      <c r="L543" s="126">
        <v>0.2</v>
      </c>
      <c r="M543" s="27">
        <v>100</v>
      </c>
    </row>
    <row r="544" spans="1:13">
      <c r="A544" s="63" t="s">
        <v>139</v>
      </c>
      <c r="B544" s="18"/>
      <c r="C544" s="18"/>
      <c r="D544" s="18"/>
      <c r="E544" s="18"/>
      <c r="F544" s="24"/>
      <c r="G544" s="66" t="s">
        <v>285</v>
      </c>
      <c r="H544" s="66" t="s">
        <v>238</v>
      </c>
      <c r="I544" s="66" t="s">
        <v>341</v>
      </c>
      <c r="J544" s="60" t="s">
        <v>140</v>
      </c>
      <c r="K544" s="123">
        <f>K545</f>
        <v>55.2</v>
      </c>
      <c r="L544" s="123">
        <f>L545</f>
        <v>55.2</v>
      </c>
      <c r="M544" s="67">
        <f t="shared" ref="M544:M545" si="70">L544/K544*100</f>
        <v>100</v>
      </c>
    </row>
    <row r="545" spans="1:13">
      <c r="A545" s="63" t="s">
        <v>141</v>
      </c>
      <c r="B545" s="18"/>
      <c r="C545" s="18"/>
      <c r="D545" s="18"/>
      <c r="E545" s="18"/>
      <c r="F545" s="24"/>
      <c r="G545" s="66" t="s">
        <v>285</v>
      </c>
      <c r="H545" s="66" t="s">
        <v>238</v>
      </c>
      <c r="I545" s="66" t="s">
        <v>341</v>
      </c>
      <c r="J545" s="60" t="s">
        <v>142</v>
      </c>
      <c r="K545" s="123">
        <f>K546+K547</f>
        <v>55.2</v>
      </c>
      <c r="L545" s="123">
        <f>L546+L547</f>
        <v>55.2</v>
      </c>
      <c r="M545" s="67">
        <f t="shared" si="70"/>
        <v>100</v>
      </c>
    </row>
    <row r="546" spans="1:13">
      <c r="A546" s="68" t="s">
        <v>143</v>
      </c>
      <c r="B546" s="18"/>
      <c r="C546" s="18"/>
      <c r="D546" s="18"/>
      <c r="E546" s="18"/>
      <c r="F546" s="24"/>
      <c r="G546" s="69" t="s">
        <v>285</v>
      </c>
      <c r="H546" s="69" t="s">
        <v>238</v>
      </c>
      <c r="I546" s="69" t="s">
        <v>341</v>
      </c>
      <c r="J546" s="97" t="s">
        <v>144</v>
      </c>
      <c r="K546" s="123"/>
      <c r="L546" s="123"/>
      <c r="M546" s="67"/>
    </row>
    <row r="547" spans="1:13">
      <c r="A547" s="68" t="s">
        <v>147</v>
      </c>
      <c r="B547" s="18"/>
      <c r="C547" s="18"/>
      <c r="D547" s="18"/>
      <c r="E547" s="18"/>
      <c r="F547" s="24"/>
      <c r="G547" s="75" t="s">
        <v>285</v>
      </c>
      <c r="H547" s="75" t="s">
        <v>238</v>
      </c>
      <c r="I547" s="69" t="s">
        <v>341</v>
      </c>
      <c r="J547" s="97" t="s">
        <v>148</v>
      </c>
      <c r="K547" s="125">
        <v>55.2</v>
      </c>
      <c r="L547" s="125">
        <v>55.2</v>
      </c>
      <c r="M547" s="27">
        <v>100</v>
      </c>
    </row>
    <row r="548" spans="1:13">
      <c r="A548" s="16"/>
      <c r="B548" s="64"/>
      <c r="C548" s="64"/>
      <c r="D548" s="64"/>
      <c r="E548" s="64"/>
      <c r="F548" s="65"/>
      <c r="G548" s="66"/>
      <c r="H548" s="66"/>
      <c r="I548" s="66"/>
      <c r="J548" s="66"/>
      <c r="K548" s="123"/>
      <c r="L548" s="123"/>
      <c r="M548" s="27"/>
    </row>
    <row r="549" spans="1:13">
      <c r="A549" s="103" t="s">
        <v>342</v>
      </c>
      <c r="B549" s="64"/>
      <c r="C549" s="64"/>
      <c r="D549" s="64"/>
      <c r="E549" s="64"/>
      <c r="F549" s="65"/>
      <c r="G549" s="66" t="s">
        <v>162</v>
      </c>
      <c r="H549" s="66"/>
      <c r="I549" s="66"/>
      <c r="J549" s="66"/>
      <c r="K549" s="123">
        <f>K550+K556</f>
        <v>90569.4</v>
      </c>
      <c r="L549" s="123">
        <f>L550+L556</f>
        <v>90569</v>
      </c>
      <c r="M549" s="67">
        <f t="shared" ref="M549:M561" si="71">L549/K549*100</f>
        <v>99.999558349729611</v>
      </c>
    </row>
    <row r="550" spans="1:13">
      <c r="A550" s="103" t="s">
        <v>343</v>
      </c>
      <c r="B550" s="64"/>
      <c r="C550" s="64"/>
      <c r="D550" s="64"/>
      <c r="E550" s="64"/>
      <c r="F550" s="65"/>
      <c r="G550" s="66" t="s">
        <v>162</v>
      </c>
      <c r="H550" s="66" t="s">
        <v>114</v>
      </c>
      <c r="I550" s="66"/>
      <c r="J550" s="66"/>
      <c r="K550" s="123">
        <f>K551</f>
        <v>1192</v>
      </c>
      <c r="L550" s="123">
        <f>L551</f>
        <v>1191.5999999999999</v>
      </c>
      <c r="M550" s="67">
        <f t="shared" si="71"/>
        <v>99.966442953020135</v>
      </c>
    </row>
    <row r="551" spans="1:13">
      <c r="A551" s="103" t="s">
        <v>344</v>
      </c>
      <c r="B551" s="64"/>
      <c r="C551" s="64"/>
      <c r="D551" s="64"/>
      <c r="E551" s="64"/>
      <c r="F551" s="65"/>
      <c r="G551" s="66" t="s">
        <v>162</v>
      </c>
      <c r="H551" s="66" t="s">
        <v>114</v>
      </c>
      <c r="I551" s="66" t="s">
        <v>345</v>
      </c>
      <c r="J551" s="66"/>
      <c r="K551" s="123">
        <f t="shared" ref="K551:L554" si="72">K552</f>
        <v>1192</v>
      </c>
      <c r="L551" s="123">
        <f t="shared" si="72"/>
        <v>1191.5999999999999</v>
      </c>
      <c r="M551" s="67">
        <f t="shared" si="71"/>
        <v>99.966442953020135</v>
      </c>
    </row>
    <row r="552" spans="1:13">
      <c r="A552" s="63" t="s">
        <v>515</v>
      </c>
      <c r="B552" s="43"/>
      <c r="C552" s="43"/>
      <c r="D552" s="43"/>
      <c r="E552" s="43"/>
      <c r="F552" s="106"/>
      <c r="G552" s="66" t="s">
        <v>162</v>
      </c>
      <c r="H552" s="66" t="s">
        <v>114</v>
      </c>
      <c r="I552" s="66" t="s">
        <v>347</v>
      </c>
      <c r="J552" s="66"/>
      <c r="K552" s="123">
        <f t="shared" si="72"/>
        <v>1192</v>
      </c>
      <c r="L552" s="123">
        <f t="shared" si="72"/>
        <v>1191.5999999999999</v>
      </c>
      <c r="M552" s="67">
        <f t="shared" si="71"/>
        <v>99.966442953020135</v>
      </c>
    </row>
    <row r="553" spans="1:13">
      <c r="A553" s="63" t="s">
        <v>139</v>
      </c>
      <c r="B553" s="43"/>
      <c r="C553" s="43"/>
      <c r="D553" s="43"/>
      <c r="E553" s="43"/>
      <c r="F553" s="106"/>
      <c r="G553" s="66" t="s">
        <v>162</v>
      </c>
      <c r="H553" s="66" t="s">
        <v>114</v>
      </c>
      <c r="I553" s="66" t="s">
        <v>347</v>
      </c>
      <c r="J553" s="66" t="s">
        <v>140</v>
      </c>
      <c r="K553" s="123">
        <f t="shared" si="72"/>
        <v>1192</v>
      </c>
      <c r="L553" s="123">
        <f t="shared" si="72"/>
        <v>1191.5999999999999</v>
      </c>
      <c r="M553" s="67">
        <f t="shared" si="71"/>
        <v>99.966442953020135</v>
      </c>
    </row>
    <row r="554" spans="1:13">
      <c r="A554" s="63" t="s">
        <v>141</v>
      </c>
      <c r="B554" s="43"/>
      <c r="C554" s="43"/>
      <c r="D554" s="43"/>
      <c r="E554" s="43"/>
      <c r="F554" s="106"/>
      <c r="G554" s="66" t="s">
        <v>162</v>
      </c>
      <c r="H554" s="66" t="s">
        <v>114</v>
      </c>
      <c r="I554" s="66" t="s">
        <v>347</v>
      </c>
      <c r="J554" s="66" t="s">
        <v>142</v>
      </c>
      <c r="K554" s="123">
        <f t="shared" si="72"/>
        <v>1192</v>
      </c>
      <c r="L554" s="123">
        <f t="shared" si="72"/>
        <v>1191.5999999999999</v>
      </c>
      <c r="M554" s="67">
        <f t="shared" si="71"/>
        <v>99.966442953020135</v>
      </c>
    </row>
    <row r="555" spans="1:13">
      <c r="A555" s="68" t="s">
        <v>147</v>
      </c>
      <c r="B555" s="18"/>
      <c r="C555" s="18"/>
      <c r="D555" s="18"/>
      <c r="E555" s="18"/>
      <c r="F555" s="24"/>
      <c r="G555" s="97" t="s">
        <v>162</v>
      </c>
      <c r="H555" s="97" t="s">
        <v>114</v>
      </c>
      <c r="I555" s="97" t="s">
        <v>347</v>
      </c>
      <c r="J555" s="97" t="s">
        <v>148</v>
      </c>
      <c r="K555" s="130">
        <v>1192</v>
      </c>
      <c r="L555" s="130">
        <v>1191.5999999999999</v>
      </c>
      <c r="M555" s="27">
        <v>100</v>
      </c>
    </row>
    <row r="556" spans="1:13">
      <c r="A556" s="83" t="s">
        <v>348</v>
      </c>
      <c r="B556" s="18"/>
      <c r="C556" s="18"/>
      <c r="D556" s="18"/>
      <c r="E556" s="18"/>
      <c r="F556" s="24"/>
      <c r="G556" s="99" t="s">
        <v>162</v>
      </c>
      <c r="H556" s="99" t="s">
        <v>117</v>
      </c>
      <c r="I556" s="99"/>
      <c r="J556" s="99"/>
      <c r="K556" s="123">
        <f>K558+K564</f>
        <v>89377.4</v>
      </c>
      <c r="L556" s="123">
        <f>L558+L564</f>
        <v>89377.4</v>
      </c>
      <c r="M556" s="67">
        <f t="shared" si="71"/>
        <v>100</v>
      </c>
    </row>
    <row r="557" spans="1:13">
      <c r="A557" s="83" t="s">
        <v>349</v>
      </c>
      <c r="B557" s="18"/>
      <c r="C557" s="18"/>
      <c r="D557" s="18"/>
      <c r="E557" s="18"/>
      <c r="F557" s="24"/>
      <c r="G557" s="100"/>
      <c r="H557" s="100"/>
      <c r="I557" s="100"/>
      <c r="J557" s="100"/>
      <c r="K557" s="130"/>
      <c r="L557" s="130"/>
      <c r="M557" s="101"/>
    </row>
    <row r="558" spans="1:13">
      <c r="A558" s="83" t="s">
        <v>350</v>
      </c>
      <c r="B558" s="18"/>
      <c r="C558" s="18"/>
      <c r="D558" s="18"/>
      <c r="E558" s="18"/>
      <c r="F558" s="24"/>
      <c r="G558" s="99" t="s">
        <v>162</v>
      </c>
      <c r="H558" s="99" t="s">
        <v>117</v>
      </c>
      <c r="I558" s="99" t="s">
        <v>351</v>
      </c>
      <c r="J558" s="99" t="s">
        <v>258</v>
      </c>
      <c r="K558" s="123">
        <f>K559</f>
        <v>87307.7</v>
      </c>
      <c r="L558" s="123">
        <f>L559</f>
        <v>87307.7</v>
      </c>
      <c r="M558" s="67">
        <f t="shared" si="71"/>
        <v>100</v>
      </c>
    </row>
    <row r="559" spans="1:13">
      <c r="A559" s="83" t="s">
        <v>352</v>
      </c>
      <c r="B559" s="18"/>
      <c r="C559" s="18"/>
      <c r="D559" s="18"/>
      <c r="E559" s="18"/>
      <c r="F559" s="24"/>
      <c r="G559" s="99" t="s">
        <v>162</v>
      </c>
      <c r="H559" s="99" t="s">
        <v>117</v>
      </c>
      <c r="I559" s="99" t="s">
        <v>351</v>
      </c>
      <c r="J559" s="99" t="s">
        <v>266</v>
      </c>
      <c r="K559" s="123">
        <f>K561</f>
        <v>87307.7</v>
      </c>
      <c r="L559" s="123">
        <f>L561</f>
        <v>87307.7</v>
      </c>
      <c r="M559" s="67">
        <f t="shared" si="71"/>
        <v>100</v>
      </c>
    </row>
    <row r="560" spans="1:13">
      <c r="A560" s="16" t="s">
        <v>247</v>
      </c>
      <c r="B560" s="18"/>
      <c r="C560" s="18"/>
      <c r="D560" s="18"/>
      <c r="E560" s="18"/>
      <c r="F560" s="24"/>
      <c r="G560" s="99"/>
      <c r="H560" s="99"/>
      <c r="I560" s="99"/>
      <c r="J560" s="99"/>
      <c r="K560" s="123"/>
      <c r="L560" s="123"/>
      <c r="M560" s="67"/>
    </row>
    <row r="561" spans="1:13">
      <c r="A561" s="16" t="s">
        <v>259</v>
      </c>
      <c r="B561" s="18"/>
      <c r="C561" s="18"/>
      <c r="D561" s="18"/>
      <c r="E561" s="18"/>
      <c r="F561" s="24"/>
      <c r="G561" s="102" t="s">
        <v>162</v>
      </c>
      <c r="H561" s="102" t="s">
        <v>117</v>
      </c>
      <c r="I561" s="102" t="s">
        <v>351</v>
      </c>
      <c r="J561" s="102" t="s">
        <v>260</v>
      </c>
      <c r="K561" s="126">
        <f>40000+4324+42983.7</f>
        <v>87307.7</v>
      </c>
      <c r="L561" s="126">
        <f>40000+4324+42983.7</f>
        <v>87307.7</v>
      </c>
      <c r="M561" s="70">
        <f t="shared" si="71"/>
        <v>100</v>
      </c>
    </row>
    <row r="562" spans="1:13">
      <c r="A562" s="63" t="s">
        <v>353</v>
      </c>
      <c r="B562" s="18"/>
      <c r="C562" s="18"/>
      <c r="D562" s="18"/>
      <c r="E562" s="18"/>
      <c r="F562" s="24"/>
      <c r="G562" s="100"/>
      <c r="H562" s="100"/>
      <c r="I562" s="100"/>
      <c r="J562" s="100"/>
      <c r="K562" s="130"/>
      <c r="L562" s="130"/>
      <c r="M562" s="27"/>
    </row>
    <row r="563" spans="1:13">
      <c r="A563" s="63" t="s">
        <v>354</v>
      </c>
      <c r="B563" s="18"/>
      <c r="C563" s="18"/>
      <c r="D563" s="18"/>
      <c r="E563" s="18"/>
      <c r="F563" s="24"/>
      <c r="G563" s="100"/>
      <c r="H563" s="100"/>
      <c r="I563" s="100"/>
      <c r="J563" s="100"/>
      <c r="K563" s="130"/>
      <c r="L563" s="130"/>
      <c r="M563" s="101"/>
    </row>
    <row r="564" spans="1:13">
      <c r="A564" s="63" t="s">
        <v>355</v>
      </c>
      <c r="B564" s="18"/>
      <c r="C564" s="18"/>
      <c r="D564" s="18"/>
      <c r="E564" s="18"/>
      <c r="F564" s="24"/>
      <c r="G564" s="99" t="s">
        <v>162</v>
      </c>
      <c r="H564" s="99" t="s">
        <v>117</v>
      </c>
      <c r="I564" s="99" t="s">
        <v>96</v>
      </c>
      <c r="J564" s="99"/>
      <c r="K564" s="123">
        <f>K566</f>
        <v>2069.6999999999998</v>
      </c>
      <c r="L564" s="123">
        <f>L566</f>
        <v>2069.6999999999998</v>
      </c>
      <c r="M564" s="67">
        <f t="shared" ref="M564:M567" si="73">L564/K564*100</f>
        <v>100</v>
      </c>
    </row>
    <row r="565" spans="1:13">
      <c r="A565" s="63" t="s">
        <v>244</v>
      </c>
      <c r="B565" s="18"/>
      <c r="C565" s="18"/>
      <c r="D565" s="18"/>
      <c r="E565" s="18"/>
      <c r="F565" s="24"/>
      <c r="G565" s="99"/>
      <c r="H565" s="99"/>
      <c r="I565" s="99"/>
      <c r="J565" s="99"/>
      <c r="K565" s="123"/>
      <c r="L565" s="123"/>
      <c r="M565" s="73"/>
    </row>
    <row r="566" spans="1:13">
      <c r="A566" s="63" t="s">
        <v>259</v>
      </c>
      <c r="B566" s="18"/>
      <c r="C566" s="18"/>
      <c r="D566" s="18"/>
      <c r="E566" s="18"/>
      <c r="F566" s="24"/>
      <c r="G566" s="85" t="s">
        <v>162</v>
      </c>
      <c r="H566" s="85" t="s">
        <v>117</v>
      </c>
      <c r="I566" s="99" t="s">
        <v>96</v>
      </c>
      <c r="J566" s="85" t="s">
        <v>258</v>
      </c>
      <c r="K566" s="124">
        <f>K567</f>
        <v>2069.6999999999998</v>
      </c>
      <c r="L566" s="124">
        <f>L567</f>
        <v>2069.6999999999998</v>
      </c>
      <c r="M566" s="67">
        <f t="shared" si="73"/>
        <v>100</v>
      </c>
    </row>
    <row r="567" spans="1:13">
      <c r="A567" s="63" t="s">
        <v>246</v>
      </c>
      <c r="B567" s="18"/>
      <c r="C567" s="18"/>
      <c r="D567" s="18"/>
      <c r="E567" s="18"/>
      <c r="F567" s="24"/>
      <c r="G567" s="85" t="s">
        <v>162</v>
      </c>
      <c r="H567" s="85" t="s">
        <v>117</v>
      </c>
      <c r="I567" s="99" t="s">
        <v>96</v>
      </c>
      <c r="J567" s="85" t="s">
        <v>266</v>
      </c>
      <c r="K567" s="124">
        <f>K569</f>
        <v>2069.6999999999998</v>
      </c>
      <c r="L567" s="124">
        <f>L569</f>
        <v>2069.6999999999998</v>
      </c>
      <c r="M567" s="67">
        <f t="shared" si="73"/>
        <v>100</v>
      </c>
    </row>
    <row r="568" spans="1:13">
      <c r="A568" s="68" t="s">
        <v>247</v>
      </c>
      <c r="B568" s="18"/>
      <c r="C568" s="18"/>
      <c r="D568" s="18"/>
      <c r="E568" s="18"/>
      <c r="F568" s="24"/>
      <c r="G568" s="85"/>
      <c r="H568" s="85"/>
      <c r="I568" s="85"/>
      <c r="J568" s="85"/>
      <c r="K568" s="124"/>
      <c r="L568" s="124"/>
      <c r="M568" s="73"/>
    </row>
    <row r="569" spans="1:13">
      <c r="A569" s="68" t="s">
        <v>259</v>
      </c>
      <c r="B569" s="18"/>
      <c r="C569" s="18"/>
      <c r="D569" s="18"/>
      <c r="E569" s="18"/>
      <c r="F569" s="24"/>
      <c r="G569" s="84" t="s">
        <v>162</v>
      </c>
      <c r="H569" s="84" t="s">
        <v>117</v>
      </c>
      <c r="I569" s="84" t="s">
        <v>96</v>
      </c>
      <c r="J569" s="84" t="s">
        <v>260</v>
      </c>
      <c r="K569" s="125">
        <f>1841+228.7</f>
        <v>2069.6999999999998</v>
      </c>
      <c r="L569" s="125">
        <f>1841+228.7</f>
        <v>2069.6999999999998</v>
      </c>
      <c r="M569" s="70">
        <f t="shared" ref="M569" si="74">L569/K569*100</f>
        <v>100</v>
      </c>
    </row>
    <row r="570" spans="1:13">
      <c r="A570" s="63"/>
      <c r="B570" s="18"/>
      <c r="C570" s="18"/>
      <c r="D570" s="18"/>
      <c r="E570" s="18"/>
      <c r="F570" s="24"/>
      <c r="G570" s="84"/>
      <c r="H570" s="84"/>
      <c r="I570" s="84"/>
      <c r="J570" s="84"/>
      <c r="K570" s="125"/>
      <c r="L570" s="125"/>
      <c r="M570" s="27"/>
    </row>
    <row r="571" spans="1:13">
      <c r="A571" s="83" t="s">
        <v>516</v>
      </c>
      <c r="B571" s="64"/>
      <c r="C571" s="64"/>
      <c r="D571" s="64"/>
      <c r="E571" s="64"/>
      <c r="F571" s="65"/>
      <c r="G571" s="85" t="s">
        <v>208</v>
      </c>
      <c r="H571" s="85"/>
      <c r="I571" s="85"/>
      <c r="J571" s="85"/>
      <c r="K571" s="124">
        <f>K572</f>
        <v>2404.8000000000002</v>
      </c>
      <c r="L571" s="124">
        <f>L572</f>
        <v>2404.5</v>
      </c>
      <c r="M571" s="67">
        <f t="shared" ref="M571:M574" si="75">L571/K571*100</f>
        <v>99.987524950099797</v>
      </c>
    </row>
    <row r="572" spans="1:13">
      <c r="A572" s="63" t="s">
        <v>517</v>
      </c>
      <c r="B572" s="64"/>
      <c r="C572" s="64"/>
      <c r="D572" s="64"/>
      <c r="E572" s="64"/>
      <c r="F572" s="65"/>
      <c r="G572" s="66" t="s">
        <v>208</v>
      </c>
      <c r="H572" s="66" t="s">
        <v>117</v>
      </c>
      <c r="I572" s="66"/>
      <c r="J572" s="66"/>
      <c r="K572" s="123">
        <f>K574</f>
        <v>2404.8000000000002</v>
      </c>
      <c r="L572" s="123">
        <f>L574</f>
        <v>2404.5</v>
      </c>
      <c r="M572" s="67">
        <f t="shared" si="75"/>
        <v>99.987524950099797</v>
      </c>
    </row>
    <row r="573" spans="1:13">
      <c r="A573" s="63" t="s">
        <v>357</v>
      </c>
      <c r="B573" s="64"/>
      <c r="C573" s="64"/>
      <c r="D573" s="64"/>
      <c r="E573" s="64"/>
      <c r="F573" s="65"/>
      <c r="G573" s="66"/>
      <c r="H573" s="66"/>
      <c r="I573" s="66"/>
      <c r="J573" s="66"/>
      <c r="K573" s="123"/>
      <c r="L573" s="123"/>
      <c r="M573" s="67"/>
    </row>
    <row r="574" spans="1:13">
      <c r="A574" s="63" t="s">
        <v>358</v>
      </c>
      <c r="B574" s="64"/>
      <c r="C574" s="64"/>
      <c r="D574" s="63"/>
      <c r="E574" s="64"/>
      <c r="F574" s="65"/>
      <c r="G574" s="66" t="s">
        <v>208</v>
      </c>
      <c r="H574" s="66" t="s">
        <v>117</v>
      </c>
      <c r="I574" s="66" t="s">
        <v>359</v>
      </c>
      <c r="J574" s="66"/>
      <c r="K574" s="123">
        <f>K577</f>
        <v>2404.8000000000002</v>
      </c>
      <c r="L574" s="123">
        <f>L577</f>
        <v>2404.5</v>
      </c>
      <c r="M574" s="67">
        <f t="shared" si="75"/>
        <v>99.987524950099797</v>
      </c>
    </row>
    <row r="575" spans="1:13">
      <c r="A575" s="63" t="s">
        <v>416</v>
      </c>
      <c r="B575" s="64"/>
      <c r="C575" s="64"/>
      <c r="D575" s="64"/>
      <c r="E575" s="64"/>
      <c r="F575" s="65"/>
      <c r="G575" s="66" t="s">
        <v>208</v>
      </c>
      <c r="H575" s="66" t="s">
        <v>117</v>
      </c>
      <c r="I575" s="66" t="s">
        <v>361</v>
      </c>
      <c r="J575" s="66"/>
      <c r="K575" s="123"/>
      <c r="L575" s="123"/>
      <c r="M575" s="67"/>
    </row>
    <row r="576" spans="1:13">
      <c r="A576" s="63" t="s">
        <v>362</v>
      </c>
      <c r="B576" s="64"/>
      <c r="C576" s="64"/>
      <c r="D576" s="64"/>
      <c r="E576" s="64"/>
      <c r="F576" s="65"/>
      <c r="G576" s="66"/>
      <c r="H576" s="66"/>
      <c r="I576" s="66"/>
      <c r="J576" s="66"/>
      <c r="K576" s="123"/>
      <c r="L576" s="123"/>
      <c r="M576" s="67"/>
    </row>
    <row r="577" spans="1:13">
      <c r="A577" s="63" t="s">
        <v>363</v>
      </c>
      <c r="B577" s="64"/>
      <c r="C577" s="64"/>
      <c r="D577" s="64"/>
      <c r="E577" s="64"/>
      <c r="F577" s="65"/>
      <c r="G577" s="66" t="s">
        <v>208</v>
      </c>
      <c r="H577" s="66" t="s">
        <v>117</v>
      </c>
      <c r="I577" s="66" t="s">
        <v>361</v>
      </c>
      <c r="J577" s="66" t="s">
        <v>364</v>
      </c>
      <c r="K577" s="123">
        <f>K578</f>
        <v>2404.8000000000002</v>
      </c>
      <c r="L577" s="123">
        <f>L578</f>
        <v>2404.5</v>
      </c>
      <c r="M577" s="67">
        <f t="shared" ref="M577:M578" si="76">L577/K577*100</f>
        <v>99.987524950099797</v>
      </c>
    </row>
    <row r="578" spans="1:13">
      <c r="A578" s="63" t="s">
        <v>275</v>
      </c>
      <c r="B578" s="64"/>
      <c r="C578" s="64"/>
      <c r="D578" s="64"/>
      <c r="E578" s="64"/>
      <c r="F578" s="65"/>
      <c r="G578" s="66" t="s">
        <v>208</v>
      </c>
      <c r="H578" s="66" t="s">
        <v>117</v>
      </c>
      <c r="I578" s="66" t="s">
        <v>359</v>
      </c>
      <c r="J578" s="66" t="s">
        <v>365</v>
      </c>
      <c r="K578" s="123">
        <f>K580+K581</f>
        <v>2404.8000000000002</v>
      </c>
      <c r="L578" s="123">
        <f>L580+L581</f>
        <v>2404.5</v>
      </c>
      <c r="M578" s="67">
        <f t="shared" si="76"/>
        <v>99.987524950099797</v>
      </c>
    </row>
    <row r="579" spans="1:13">
      <c r="A579" s="96" t="s">
        <v>418</v>
      </c>
      <c r="B579" s="64"/>
      <c r="C579" s="64"/>
      <c r="D579" s="64"/>
      <c r="E579" s="64"/>
      <c r="F579" s="65"/>
      <c r="G579" s="66"/>
      <c r="H579" s="66"/>
      <c r="I579" s="66"/>
      <c r="J579" s="66"/>
      <c r="K579" s="123"/>
      <c r="L579" s="123"/>
      <c r="M579" s="67"/>
    </row>
    <row r="580" spans="1:13">
      <c r="A580" s="96" t="s">
        <v>367</v>
      </c>
      <c r="B580" s="43"/>
      <c r="C580" s="43"/>
      <c r="D580" s="43"/>
      <c r="E580" s="43"/>
      <c r="F580" s="76"/>
      <c r="G580" s="69" t="s">
        <v>208</v>
      </c>
      <c r="H580" s="69" t="s">
        <v>117</v>
      </c>
      <c r="I580" s="69" t="s">
        <v>361</v>
      </c>
      <c r="J580" s="69" t="s">
        <v>368</v>
      </c>
      <c r="K580" s="131">
        <v>2404.8000000000002</v>
      </c>
      <c r="L580" s="131">
        <v>2404.5</v>
      </c>
      <c r="M580" s="70">
        <f t="shared" ref="M580" si="77">L580/K580*100</f>
        <v>99.987524950099797</v>
      </c>
    </row>
    <row r="581" spans="1:13">
      <c r="A581" s="96" t="s">
        <v>277</v>
      </c>
      <c r="B581" s="43"/>
      <c r="C581" s="43"/>
      <c r="D581" s="43"/>
      <c r="E581" s="43"/>
      <c r="F581" s="76"/>
      <c r="G581" s="75" t="s">
        <v>208</v>
      </c>
      <c r="H581" s="75" t="s">
        <v>117</v>
      </c>
      <c r="I581" s="75" t="s">
        <v>361</v>
      </c>
      <c r="J581" s="75" t="s">
        <v>369</v>
      </c>
      <c r="K581" s="132"/>
      <c r="L581" s="132"/>
      <c r="M581" s="25"/>
    </row>
    <row r="582" spans="1:13">
      <c r="A582" s="96"/>
      <c r="B582" s="43"/>
      <c r="C582" s="43"/>
      <c r="D582" s="43"/>
      <c r="E582" s="43"/>
      <c r="F582" s="76"/>
      <c r="G582" s="84"/>
      <c r="H582" s="84"/>
      <c r="I582" s="84"/>
      <c r="J582" s="84"/>
      <c r="K582" s="132"/>
      <c r="L582" s="132"/>
      <c r="M582" s="25"/>
    </row>
    <row r="583" spans="1:13">
      <c r="A583" s="93" t="s">
        <v>375</v>
      </c>
      <c r="B583" s="43"/>
      <c r="C583" s="43"/>
      <c r="D583" s="43"/>
      <c r="E583" s="43"/>
      <c r="F583" s="76"/>
      <c r="G583" s="85" t="s">
        <v>172</v>
      </c>
      <c r="H583" s="85" t="s">
        <v>376</v>
      </c>
      <c r="I583" s="85"/>
      <c r="J583" s="85"/>
      <c r="K583" s="133">
        <f t="shared" ref="K583:L585" si="78">K584</f>
        <v>124.8</v>
      </c>
      <c r="L583" s="133">
        <f t="shared" si="78"/>
        <v>124.8</v>
      </c>
      <c r="M583" s="67">
        <f t="shared" ref="M583:M597" si="79">L583/K583*100</f>
        <v>100</v>
      </c>
    </row>
    <row r="584" spans="1:13">
      <c r="A584" s="63" t="s">
        <v>377</v>
      </c>
      <c r="B584" s="43"/>
      <c r="C584" s="43"/>
      <c r="D584" s="43"/>
      <c r="E584" s="43"/>
      <c r="F584" s="76"/>
      <c r="G584" s="85" t="s">
        <v>172</v>
      </c>
      <c r="H584" s="85" t="s">
        <v>114</v>
      </c>
      <c r="I584" s="85"/>
      <c r="J584" s="85"/>
      <c r="K584" s="133">
        <f t="shared" si="78"/>
        <v>124.8</v>
      </c>
      <c r="L584" s="133">
        <f t="shared" si="78"/>
        <v>124.8</v>
      </c>
      <c r="M584" s="67">
        <f t="shared" si="79"/>
        <v>100</v>
      </c>
    </row>
    <row r="585" spans="1:13">
      <c r="A585" s="63" t="s">
        <v>378</v>
      </c>
      <c r="B585" s="43"/>
      <c r="C585" s="43"/>
      <c r="D585" s="43"/>
      <c r="E585" s="43"/>
      <c r="F585" s="76"/>
      <c r="G585" s="85" t="s">
        <v>172</v>
      </c>
      <c r="H585" s="85" t="s">
        <v>114</v>
      </c>
      <c r="I585" s="85" t="s">
        <v>379</v>
      </c>
      <c r="J585" s="85" t="s">
        <v>380</v>
      </c>
      <c r="K585" s="133">
        <f t="shared" si="78"/>
        <v>124.8</v>
      </c>
      <c r="L585" s="133">
        <f t="shared" si="78"/>
        <v>124.8</v>
      </c>
      <c r="M585" s="67">
        <f t="shared" si="79"/>
        <v>100</v>
      </c>
    </row>
    <row r="586" spans="1:13">
      <c r="A586" s="68" t="s">
        <v>378</v>
      </c>
      <c r="B586" s="43"/>
      <c r="C586" s="43"/>
      <c r="D586" s="43"/>
      <c r="E586" s="43"/>
      <c r="F586" s="76"/>
      <c r="G586" s="84" t="s">
        <v>172</v>
      </c>
      <c r="H586" s="84" t="s">
        <v>114</v>
      </c>
      <c r="I586" s="84" t="s">
        <v>379</v>
      </c>
      <c r="J586" s="84" t="s">
        <v>381</v>
      </c>
      <c r="K586" s="132">
        <v>124.8</v>
      </c>
      <c r="L586" s="132">
        <v>124.8</v>
      </c>
      <c r="M586" s="70">
        <f t="shared" si="79"/>
        <v>100</v>
      </c>
    </row>
    <row r="587" spans="1:13">
      <c r="A587" s="96"/>
      <c r="B587" s="43"/>
      <c r="C587" s="43"/>
      <c r="D587" s="43"/>
      <c r="E587" s="43"/>
      <c r="F587" s="76"/>
      <c r="G587" s="84"/>
      <c r="H587" s="84"/>
      <c r="I587" s="84"/>
      <c r="J587" s="84"/>
      <c r="K587" s="132"/>
      <c r="L587" s="132"/>
      <c r="M587" s="25"/>
    </row>
    <row r="588" spans="1:13">
      <c r="A588" s="63" t="s">
        <v>382</v>
      </c>
      <c r="B588" s="64"/>
      <c r="C588" s="64"/>
      <c r="D588" s="64"/>
      <c r="E588" s="64"/>
      <c r="F588" s="65"/>
      <c r="G588" s="99" t="s">
        <v>383</v>
      </c>
      <c r="H588" s="99"/>
      <c r="I588" s="99"/>
      <c r="J588" s="99"/>
      <c r="K588" s="123">
        <f>K590</f>
        <v>8504</v>
      </c>
      <c r="L588" s="123">
        <f>L590</f>
        <v>7653.6</v>
      </c>
      <c r="M588" s="67">
        <f t="shared" si="79"/>
        <v>90</v>
      </c>
    </row>
    <row r="589" spans="1:13">
      <c r="A589" s="63" t="s">
        <v>397</v>
      </c>
      <c r="B589" s="64"/>
      <c r="C589" s="64"/>
      <c r="D589" s="64"/>
      <c r="E589" s="64"/>
      <c r="F589" s="65"/>
      <c r="G589" s="99"/>
      <c r="H589" s="99"/>
      <c r="I589" s="99"/>
      <c r="J589" s="99"/>
      <c r="K589" s="123"/>
      <c r="L589" s="123"/>
      <c r="M589" s="67"/>
    </row>
    <row r="590" spans="1:13">
      <c r="A590" s="63" t="s">
        <v>518</v>
      </c>
      <c r="B590" s="18"/>
      <c r="C590" s="18"/>
      <c r="D590" s="18"/>
      <c r="E590" s="18"/>
      <c r="F590" s="24"/>
      <c r="G590" s="99" t="s">
        <v>383</v>
      </c>
      <c r="H590" s="99" t="s">
        <v>114</v>
      </c>
      <c r="I590" s="99"/>
      <c r="J590" s="99"/>
      <c r="K590" s="123">
        <f>K591</f>
        <v>8504</v>
      </c>
      <c r="L590" s="123">
        <f>L591</f>
        <v>7653.6</v>
      </c>
      <c r="M590" s="67">
        <f t="shared" si="79"/>
        <v>90</v>
      </c>
    </row>
    <row r="591" spans="1:13">
      <c r="A591" s="63" t="s">
        <v>387</v>
      </c>
      <c r="B591" s="18"/>
      <c r="C591" s="18"/>
      <c r="D591" s="18"/>
      <c r="E591" s="18"/>
      <c r="F591" s="24"/>
      <c r="G591" s="99" t="s">
        <v>383</v>
      </c>
      <c r="H591" s="99" t="s">
        <v>114</v>
      </c>
      <c r="I591" s="99" t="s">
        <v>388</v>
      </c>
      <c r="J591" s="99"/>
      <c r="K591" s="123">
        <f>K592</f>
        <v>8504</v>
      </c>
      <c r="L591" s="123">
        <f>L592</f>
        <v>7653.6</v>
      </c>
      <c r="M591" s="67">
        <f t="shared" si="79"/>
        <v>90</v>
      </c>
    </row>
    <row r="592" spans="1:13">
      <c r="A592" s="63" t="s">
        <v>387</v>
      </c>
      <c r="B592" s="18"/>
      <c r="C592" s="18"/>
      <c r="D592" s="18"/>
      <c r="E592" s="18"/>
      <c r="F592" s="24"/>
      <c r="G592" s="99" t="s">
        <v>383</v>
      </c>
      <c r="H592" s="99" t="s">
        <v>114</v>
      </c>
      <c r="I592" s="99" t="s">
        <v>389</v>
      </c>
      <c r="J592" s="99"/>
      <c r="K592" s="123">
        <f>K594</f>
        <v>8504</v>
      </c>
      <c r="L592" s="123">
        <f>L594</f>
        <v>7653.6</v>
      </c>
      <c r="M592" s="67">
        <f t="shared" si="79"/>
        <v>90</v>
      </c>
    </row>
    <row r="593" spans="1:13">
      <c r="A593" s="63" t="s">
        <v>390</v>
      </c>
      <c r="B593" s="18"/>
      <c r="C593" s="18"/>
      <c r="D593" s="18"/>
      <c r="E593" s="18"/>
      <c r="F593" s="24"/>
      <c r="G593" s="99"/>
      <c r="H593" s="99"/>
      <c r="I593" s="99"/>
      <c r="J593" s="99"/>
      <c r="K593" s="123"/>
      <c r="L593" s="123"/>
      <c r="M593" s="67"/>
    </row>
    <row r="594" spans="1:13">
      <c r="A594" s="63" t="s">
        <v>391</v>
      </c>
      <c r="B594" s="18"/>
      <c r="C594" s="18"/>
      <c r="D594" s="18"/>
      <c r="E594" s="18"/>
      <c r="F594" s="24"/>
      <c r="G594" s="99" t="s">
        <v>383</v>
      </c>
      <c r="H594" s="99" t="s">
        <v>114</v>
      </c>
      <c r="I594" s="99" t="s">
        <v>392</v>
      </c>
      <c r="J594" s="99"/>
      <c r="K594" s="123">
        <f t="shared" ref="K594:L596" si="80">K595</f>
        <v>8504</v>
      </c>
      <c r="L594" s="123">
        <f t="shared" si="80"/>
        <v>7653.6</v>
      </c>
      <c r="M594" s="67">
        <f t="shared" si="79"/>
        <v>90</v>
      </c>
    </row>
    <row r="595" spans="1:13">
      <c r="A595" s="63" t="s">
        <v>393</v>
      </c>
      <c r="B595" s="18"/>
      <c r="C595" s="18"/>
      <c r="D595" s="18"/>
      <c r="E595" s="18"/>
      <c r="F595" s="24"/>
      <c r="G595" s="99" t="s">
        <v>383</v>
      </c>
      <c r="H595" s="99" t="s">
        <v>114</v>
      </c>
      <c r="I595" s="99" t="s">
        <v>392</v>
      </c>
      <c r="J595" s="99" t="s">
        <v>394</v>
      </c>
      <c r="K595" s="123">
        <f t="shared" si="80"/>
        <v>8504</v>
      </c>
      <c r="L595" s="123">
        <f t="shared" si="80"/>
        <v>7653.6</v>
      </c>
      <c r="M595" s="67">
        <f t="shared" si="79"/>
        <v>90</v>
      </c>
    </row>
    <row r="596" spans="1:13">
      <c r="A596" s="63" t="s">
        <v>395</v>
      </c>
      <c r="B596" s="18"/>
      <c r="C596" s="18"/>
      <c r="D596" s="18"/>
      <c r="E596" s="18"/>
      <c r="F596" s="24"/>
      <c r="G596" s="99" t="s">
        <v>383</v>
      </c>
      <c r="H596" s="99" t="s">
        <v>114</v>
      </c>
      <c r="I596" s="99" t="s">
        <v>392</v>
      </c>
      <c r="J596" s="99" t="s">
        <v>396</v>
      </c>
      <c r="K596" s="123">
        <f t="shared" si="80"/>
        <v>8504</v>
      </c>
      <c r="L596" s="123">
        <f t="shared" si="80"/>
        <v>7653.6</v>
      </c>
      <c r="M596" s="67">
        <f t="shared" si="79"/>
        <v>90</v>
      </c>
    </row>
    <row r="597" spans="1:13">
      <c r="A597" s="16" t="s">
        <v>397</v>
      </c>
      <c r="B597" s="43"/>
      <c r="C597" s="43"/>
      <c r="D597" s="43"/>
      <c r="E597" s="43"/>
      <c r="F597" s="76"/>
      <c r="G597" s="84" t="s">
        <v>383</v>
      </c>
      <c r="H597" s="84" t="s">
        <v>114</v>
      </c>
      <c r="I597" s="84" t="s">
        <v>392</v>
      </c>
      <c r="J597" s="84" t="s">
        <v>398</v>
      </c>
      <c r="K597" s="125">
        <f>5765+317+1005+1417</f>
        <v>8504</v>
      </c>
      <c r="L597" s="125">
        <v>7653.6</v>
      </c>
      <c r="M597" s="70">
        <f t="shared" si="79"/>
        <v>90</v>
      </c>
    </row>
    <row r="598" spans="1:13">
      <c r="A598" s="16"/>
      <c r="B598" s="43"/>
      <c r="C598" s="43"/>
      <c r="D598" s="43"/>
      <c r="E598" s="43"/>
      <c r="F598" s="76"/>
      <c r="G598" s="84"/>
      <c r="H598" s="84"/>
      <c r="I598" s="84"/>
      <c r="J598" s="84"/>
      <c r="K598" s="125"/>
      <c r="L598" s="125"/>
      <c r="M598" s="27"/>
    </row>
    <row r="599" spans="1:13">
      <c r="A599" s="83"/>
      <c r="B599" s="43"/>
      <c r="C599" s="43"/>
      <c r="D599" s="43"/>
      <c r="E599" s="43"/>
      <c r="F599" s="134"/>
      <c r="G599" s="135"/>
      <c r="H599" s="135"/>
      <c r="I599" s="135"/>
      <c r="J599" s="135"/>
      <c r="K599" s="136"/>
      <c r="L599" s="136"/>
      <c r="M599" s="135"/>
    </row>
    <row r="600" spans="1:13">
      <c r="A600" s="137"/>
      <c r="B600" s="138"/>
      <c r="C600" s="138"/>
      <c r="D600" s="138"/>
      <c r="E600" s="138"/>
      <c r="F600" s="139"/>
      <c r="G600" s="140"/>
      <c r="H600" s="141"/>
      <c r="I600" s="141"/>
      <c r="J600" s="141"/>
      <c r="K600" s="142"/>
      <c r="L600" s="142"/>
      <c r="M600" s="140"/>
    </row>
    <row r="601" spans="1:13">
      <c r="A601" s="115" t="s">
        <v>492</v>
      </c>
      <c r="B601" s="116"/>
      <c r="C601" s="116"/>
      <c r="D601" s="116"/>
      <c r="E601" s="116"/>
      <c r="F601" s="143"/>
      <c r="G601" s="118"/>
      <c r="H601" s="117"/>
      <c r="I601" s="117"/>
      <c r="J601" s="117"/>
      <c r="K601" s="144">
        <f>K5+K207+K240+K380+K455+K588+K176+K549+K571+K599+K447+K221+K583</f>
        <v>636743.39999999991</v>
      </c>
      <c r="L601" s="144">
        <f>L5+L207+L240+L380+L455+L588+L176+L549+L571+L599+L447+L221+L583</f>
        <v>592424.39999999991</v>
      </c>
      <c r="M601" s="145">
        <f t="shared" ref="M601" si="81">L601/K601*100</f>
        <v>93.03973939894783</v>
      </c>
    </row>
  </sheetData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>
      <selection sqref="A1:J68"/>
    </sheetView>
  </sheetViews>
  <sheetFormatPr defaultRowHeight="14.4"/>
  <sheetData>
    <row r="1" spans="1:10">
      <c r="A1" s="42" t="s">
        <v>519</v>
      </c>
      <c r="B1" s="42"/>
      <c r="C1" s="43"/>
      <c r="D1" s="42"/>
      <c r="E1" s="43"/>
      <c r="F1" s="43"/>
      <c r="G1" s="42"/>
      <c r="H1" s="43"/>
    </row>
    <row r="2" spans="1:10">
      <c r="A2" s="44" t="s">
        <v>520</v>
      </c>
      <c r="B2" s="42"/>
      <c r="C2" s="43"/>
      <c r="D2" s="42"/>
      <c r="E2" s="43"/>
      <c r="F2" s="43"/>
      <c r="G2" s="42"/>
      <c r="H2" s="43"/>
    </row>
    <row r="3" spans="1:10">
      <c r="A3" s="44"/>
      <c r="B3" s="42"/>
      <c r="C3" s="43"/>
      <c r="D3" s="42"/>
      <c r="E3" s="43"/>
      <c r="F3" s="43"/>
      <c r="G3" s="42"/>
      <c r="H3" s="43"/>
    </row>
    <row r="4" spans="1:10">
      <c r="A4" s="44"/>
      <c r="B4" s="42"/>
      <c r="C4" s="43"/>
      <c r="D4" s="42"/>
      <c r="E4" s="43"/>
      <c r="F4" s="43"/>
      <c r="G4" s="42"/>
      <c r="H4" s="43"/>
    </row>
    <row r="5" spans="1:10">
      <c r="A5" s="44"/>
      <c r="B5" s="42"/>
      <c r="C5" s="43"/>
      <c r="D5" s="42"/>
      <c r="E5" s="43"/>
      <c r="F5" s="43"/>
      <c r="G5" s="42"/>
      <c r="H5" s="43"/>
    </row>
    <row r="6" spans="1:10">
      <c r="A6" s="1"/>
      <c r="B6" s="1"/>
      <c r="C6" s="1"/>
      <c r="D6" s="1"/>
      <c r="E6" s="1"/>
      <c r="F6" s="1"/>
      <c r="G6" s="1" t="s">
        <v>105</v>
      </c>
      <c r="H6" s="1"/>
    </row>
    <row r="7" spans="1:10">
      <c r="A7" s="137" t="s">
        <v>521</v>
      </c>
      <c r="B7" s="138"/>
      <c r="C7" s="138"/>
      <c r="D7" s="138"/>
      <c r="E7" s="138"/>
      <c r="F7" s="139"/>
      <c r="G7" s="140" t="s">
        <v>522</v>
      </c>
      <c r="H7" s="140" t="s">
        <v>11</v>
      </c>
      <c r="I7" s="140" t="s">
        <v>12</v>
      </c>
      <c r="J7" s="140" t="s">
        <v>5</v>
      </c>
    </row>
    <row r="8" spans="1:10">
      <c r="A8" s="83"/>
      <c r="B8" s="43"/>
      <c r="C8" s="43"/>
      <c r="D8" s="43"/>
      <c r="E8" s="43"/>
      <c r="F8" s="146"/>
      <c r="G8" s="135" t="s">
        <v>495</v>
      </c>
      <c r="H8" s="104"/>
      <c r="I8" s="104"/>
      <c r="J8" s="104" t="s">
        <v>13</v>
      </c>
    </row>
    <row r="9" spans="1:10">
      <c r="A9" s="52"/>
      <c r="B9" s="53"/>
      <c r="C9" s="53"/>
      <c r="D9" s="53"/>
      <c r="E9" s="53"/>
      <c r="F9" s="54"/>
      <c r="G9" s="56"/>
      <c r="H9" s="122"/>
      <c r="I9" s="122"/>
      <c r="J9" s="122"/>
    </row>
    <row r="10" spans="1:10">
      <c r="A10" s="57" t="s">
        <v>113</v>
      </c>
      <c r="B10" s="42"/>
      <c r="C10" s="42"/>
      <c r="D10" s="42"/>
      <c r="E10" s="42"/>
      <c r="F10" s="59"/>
      <c r="G10" s="60" t="s">
        <v>523</v>
      </c>
      <c r="H10" s="61">
        <f>H12+H14+H16+H17+H19+H20+H21+H22</f>
        <v>44187.1</v>
      </c>
      <c r="I10" s="61">
        <f>I12+I14+I16+I17+I19+I20+I21+I22</f>
        <v>43907</v>
      </c>
      <c r="J10" s="61">
        <f>I10/H10*100</f>
        <v>99.366104587085374</v>
      </c>
    </row>
    <row r="11" spans="1:10">
      <c r="A11" s="147" t="s">
        <v>524</v>
      </c>
      <c r="B11" s="45"/>
      <c r="C11" s="45"/>
      <c r="D11" s="45"/>
      <c r="E11" s="45"/>
      <c r="F11" s="74"/>
      <c r="G11" s="69"/>
      <c r="H11" s="70"/>
      <c r="I11" s="70"/>
      <c r="J11" s="70"/>
    </row>
    <row r="12" spans="1:10">
      <c r="A12" s="147" t="s">
        <v>44</v>
      </c>
      <c r="B12" s="45"/>
      <c r="C12" s="45"/>
      <c r="D12" s="45"/>
      <c r="E12" s="45"/>
      <c r="F12" s="74"/>
      <c r="G12" s="69" t="s">
        <v>525</v>
      </c>
      <c r="H12" s="70">
        <v>2028.3</v>
      </c>
      <c r="I12" s="70">
        <v>2028.3</v>
      </c>
      <c r="J12" s="70">
        <f>I12/H12*100</f>
        <v>100</v>
      </c>
    </row>
    <row r="13" spans="1:10">
      <c r="A13" s="147" t="s">
        <v>526</v>
      </c>
      <c r="B13" s="42"/>
      <c r="C13" s="42"/>
      <c r="D13" s="42"/>
      <c r="E13" s="42"/>
      <c r="F13" s="59"/>
      <c r="G13" s="60"/>
      <c r="H13" s="61"/>
      <c r="I13" s="61"/>
      <c r="J13" s="61"/>
    </row>
    <row r="14" spans="1:10">
      <c r="A14" s="147" t="s">
        <v>527</v>
      </c>
      <c r="B14" s="42"/>
      <c r="C14" s="42"/>
      <c r="D14" s="42"/>
      <c r="E14" s="42"/>
      <c r="F14" s="59"/>
      <c r="G14" s="69" t="s">
        <v>528</v>
      </c>
      <c r="H14" s="70">
        <v>1151.4000000000001</v>
      </c>
      <c r="I14" s="70">
        <v>1151.3</v>
      </c>
      <c r="J14" s="70">
        <f>I14/H14*100</f>
        <v>99.991314920965763</v>
      </c>
    </row>
    <row r="15" spans="1:10">
      <c r="A15" s="16" t="s">
        <v>529</v>
      </c>
      <c r="B15" s="43"/>
      <c r="C15" s="43"/>
      <c r="D15" s="43"/>
      <c r="E15" s="43"/>
      <c r="F15" s="76"/>
      <c r="G15" s="72"/>
      <c r="H15" s="73"/>
      <c r="I15" s="73"/>
      <c r="J15" s="73"/>
    </row>
    <row r="16" spans="1:10">
      <c r="A16" s="16" t="s">
        <v>530</v>
      </c>
      <c r="B16" s="18"/>
      <c r="C16" s="18"/>
      <c r="D16" s="18"/>
      <c r="E16" s="18"/>
      <c r="F16" s="24"/>
      <c r="G16" s="75" t="s">
        <v>531</v>
      </c>
      <c r="H16" s="27">
        <v>28626.3</v>
      </c>
      <c r="I16" s="27">
        <v>28581.4</v>
      </c>
      <c r="J16" s="70">
        <f>I16/H16*100</f>
        <v>99.843151228066503</v>
      </c>
    </row>
    <row r="17" spans="1:10">
      <c r="A17" s="16" t="s">
        <v>532</v>
      </c>
      <c r="B17" s="18"/>
      <c r="C17" s="18"/>
      <c r="D17" s="18"/>
      <c r="E17" s="18"/>
      <c r="F17" s="24"/>
      <c r="G17" s="75" t="s">
        <v>533</v>
      </c>
      <c r="H17" s="27"/>
      <c r="I17" s="27"/>
      <c r="J17" s="27"/>
    </row>
    <row r="18" spans="1:10">
      <c r="A18" s="16" t="s">
        <v>372</v>
      </c>
      <c r="B18" s="18"/>
      <c r="C18" s="18"/>
      <c r="D18" s="18"/>
      <c r="E18" s="18"/>
      <c r="F18" s="24"/>
      <c r="G18" s="75"/>
      <c r="H18" s="27"/>
      <c r="I18" s="27"/>
      <c r="J18" s="27"/>
    </row>
    <row r="19" spans="1:10">
      <c r="A19" s="16" t="s">
        <v>373</v>
      </c>
      <c r="B19" s="18"/>
      <c r="C19" s="18"/>
      <c r="D19" s="18"/>
      <c r="E19" s="18"/>
      <c r="F19" s="24"/>
      <c r="G19" s="75" t="s">
        <v>534</v>
      </c>
      <c r="H19" s="27">
        <v>9240.5</v>
      </c>
      <c r="I19" s="27">
        <v>9105.5</v>
      </c>
      <c r="J19" s="70">
        <f t="shared" ref="J19:J22" si="0">I19/H19*100</f>
        <v>98.539040095232949</v>
      </c>
    </row>
    <row r="20" spans="1:10">
      <c r="A20" s="16" t="s">
        <v>149</v>
      </c>
      <c r="B20" s="18"/>
      <c r="C20" s="18"/>
      <c r="D20" s="18"/>
      <c r="E20" s="18"/>
      <c r="F20" s="24"/>
      <c r="G20" s="75" t="s">
        <v>535</v>
      </c>
      <c r="H20" s="27">
        <v>1196.2</v>
      </c>
      <c r="I20" s="27">
        <v>1196.2</v>
      </c>
      <c r="J20" s="70">
        <f t="shared" si="0"/>
        <v>100</v>
      </c>
    </row>
    <row r="21" spans="1:10">
      <c r="A21" s="16" t="s">
        <v>536</v>
      </c>
      <c r="B21" s="18"/>
      <c r="C21" s="18"/>
      <c r="D21" s="18"/>
      <c r="E21" s="18"/>
      <c r="F21" s="24"/>
      <c r="G21" s="75" t="s">
        <v>537</v>
      </c>
      <c r="H21" s="27">
        <f>150-50</f>
        <v>100</v>
      </c>
      <c r="I21" s="27"/>
      <c r="J21" s="70">
        <f t="shared" si="0"/>
        <v>0</v>
      </c>
    </row>
    <row r="22" spans="1:10">
      <c r="A22" s="16" t="s">
        <v>171</v>
      </c>
      <c r="B22" s="18"/>
      <c r="C22" s="18"/>
      <c r="D22" s="18"/>
      <c r="E22" s="18"/>
      <c r="F22" s="24"/>
      <c r="G22" s="75" t="s">
        <v>538</v>
      </c>
      <c r="H22" s="27">
        <v>1844.4</v>
      </c>
      <c r="I22" s="27">
        <v>1844.3</v>
      </c>
      <c r="J22" s="70">
        <f t="shared" si="0"/>
        <v>99.994578182606801</v>
      </c>
    </row>
    <row r="23" spans="1:10">
      <c r="A23" s="83"/>
      <c r="B23" s="43"/>
      <c r="C23" s="43"/>
      <c r="D23" s="43"/>
      <c r="E23" s="43"/>
      <c r="F23" s="76"/>
      <c r="G23" s="72"/>
      <c r="H23" s="73"/>
      <c r="I23" s="73"/>
      <c r="J23" s="73"/>
    </row>
    <row r="24" spans="1:10">
      <c r="A24" s="63" t="s">
        <v>206</v>
      </c>
      <c r="B24" s="43"/>
      <c r="C24" s="43"/>
      <c r="D24" s="43"/>
      <c r="E24" s="43"/>
      <c r="F24" s="76"/>
      <c r="G24" s="66" t="s">
        <v>539</v>
      </c>
      <c r="H24" s="67">
        <f>H25</f>
        <v>784.2</v>
      </c>
      <c r="I24" s="67">
        <f>I25</f>
        <v>184.2</v>
      </c>
      <c r="J24" s="61">
        <f>I24/H24*100</f>
        <v>23.488905891354246</v>
      </c>
    </row>
    <row r="25" spans="1:10">
      <c r="A25" s="16" t="s">
        <v>540</v>
      </c>
      <c r="B25" s="18"/>
      <c r="C25" s="18"/>
      <c r="D25" s="18"/>
      <c r="E25" s="18"/>
      <c r="F25" s="24"/>
      <c r="G25" s="75" t="s">
        <v>541</v>
      </c>
      <c r="H25" s="27">
        <f>132.7+65.5+100+132+468-45-69</f>
        <v>784.2</v>
      </c>
      <c r="I25" s="27">
        <v>184.2</v>
      </c>
      <c r="J25" s="70">
        <f t="shared" ref="J25" si="1">I25/H25*100</f>
        <v>23.488905891354246</v>
      </c>
    </row>
    <row r="26" spans="1:10">
      <c r="A26" s="83"/>
      <c r="B26" s="43"/>
      <c r="C26" s="43"/>
      <c r="D26" s="43"/>
      <c r="E26" s="43"/>
      <c r="F26" s="76"/>
      <c r="G26" s="72"/>
      <c r="H26" s="73"/>
      <c r="I26" s="73"/>
      <c r="J26" s="73"/>
    </row>
    <row r="27" spans="1:10">
      <c r="A27" s="57" t="s">
        <v>226</v>
      </c>
      <c r="B27" s="42"/>
      <c r="C27" s="42"/>
      <c r="D27" s="42"/>
      <c r="E27" s="42"/>
      <c r="F27" s="59"/>
      <c r="G27" s="60" t="s">
        <v>542</v>
      </c>
      <c r="H27" s="61">
        <f>H28+H29</f>
        <v>843</v>
      </c>
      <c r="I27" s="61">
        <f>I28+I29</f>
        <v>842.8</v>
      </c>
      <c r="J27" s="61">
        <f>I27/H27*100</f>
        <v>99.976275207591925</v>
      </c>
    </row>
    <row r="28" spans="1:10">
      <c r="A28" s="16" t="s">
        <v>228</v>
      </c>
      <c r="B28" s="18"/>
      <c r="C28" s="18"/>
      <c r="D28" s="18"/>
      <c r="E28" s="18"/>
      <c r="F28" s="24"/>
      <c r="G28" s="75" t="s">
        <v>543</v>
      </c>
      <c r="H28" s="27">
        <v>251</v>
      </c>
      <c r="I28" s="27">
        <v>250.8</v>
      </c>
      <c r="J28" s="70">
        <f t="shared" ref="J28:J29" si="2">I28/H28*100</f>
        <v>99.920318725099605</v>
      </c>
    </row>
    <row r="29" spans="1:10">
      <c r="A29" s="16" t="s">
        <v>231</v>
      </c>
      <c r="B29" s="18"/>
      <c r="C29" s="18"/>
      <c r="D29" s="18"/>
      <c r="E29" s="18"/>
      <c r="F29" s="24"/>
      <c r="G29" s="75" t="s">
        <v>544</v>
      </c>
      <c r="H29" s="27">
        <f>700-300+680-205+125+330.3-408.3-330</f>
        <v>592</v>
      </c>
      <c r="I29" s="27">
        <f>700-300+680-205+125+330.3-408.3-330</f>
        <v>592</v>
      </c>
      <c r="J29" s="70">
        <f t="shared" si="2"/>
        <v>100</v>
      </c>
    </row>
    <row r="30" spans="1:10">
      <c r="A30" s="16"/>
      <c r="B30" s="18"/>
      <c r="C30" s="18"/>
      <c r="D30" s="18"/>
      <c r="E30" s="18"/>
      <c r="F30" s="24"/>
      <c r="G30" s="75"/>
      <c r="H30" s="27"/>
      <c r="I30" s="27"/>
      <c r="J30" s="27"/>
    </row>
    <row r="31" spans="1:10">
      <c r="A31" s="83" t="s">
        <v>237</v>
      </c>
      <c r="B31" s="18"/>
      <c r="C31" s="18"/>
      <c r="D31" s="18"/>
      <c r="E31" s="18"/>
      <c r="F31" s="24"/>
      <c r="G31" s="72" t="s">
        <v>545</v>
      </c>
      <c r="H31" s="73">
        <f>H32</f>
        <v>4921.2</v>
      </c>
      <c r="I31" s="73">
        <f>I32</f>
        <v>2902.2</v>
      </c>
      <c r="J31" s="61">
        <f>I31/H31*100</f>
        <v>58.973421116800786</v>
      </c>
    </row>
    <row r="32" spans="1:10">
      <c r="A32" s="16" t="s">
        <v>239</v>
      </c>
      <c r="B32" s="18"/>
      <c r="C32" s="18"/>
      <c r="D32" s="18"/>
      <c r="E32" s="18"/>
      <c r="F32" s="24"/>
      <c r="G32" s="75" t="s">
        <v>546</v>
      </c>
      <c r="H32" s="27">
        <v>4921.2</v>
      </c>
      <c r="I32" s="27">
        <v>2902.2</v>
      </c>
      <c r="J32" s="70">
        <f t="shared" ref="J32" si="3">I32/H32*100</f>
        <v>58.973421116800786</v>
      </c>
    </row>
    <row r="33" spans="1:10">
      <c r="A33" s="107"/>
      <c r="B33" s="43"/>
      <c r="C33" s="43"/>
      <c r="D33" s="43"/>
      <c r="E33" s="43"/>
      <c r="F33" s="76"/>
      <c r="G33" s="72"/>
      <c r="H33" s="73"/>
      <c r="I33" s="73"/>
      <c r="J33" s="73"/>
    </row>
    <row r="34" spans="1:10">
      <c r="A34" s="57" t="s">
        <v>252</v>
      </c>
      <c r="B34" s="42"/>
      <c r="C34" s="42"/>
      <c r="D34" s="42"/>
      <c r="E34" s="42"/>
      <c r="F34" s="59"/>
      <c r="G34" s="60" t="s">
        <v>547</v>
      </c>
      <c r="H34" s="61">
        <f>H35+H36+H38+H37</f>
        <v>458101.4</v>
      </c>
      <c r="I34" s="61">
        <f>I35+I36+I38+I37</f>
        <v>420279.8</v>
      </c>
      <c r="J34" s="61">
        <f>I34/H34*100</f>
        <v>91.743836626563464</v>
      </c>
    </row>
    <row r="35" spans="1:10">
      <c r="A35" s="148" t="s">
        <v>548</v>
      </c>
      <c r="B35" s="43"/>
      <c r="C35" s="43"/>
      <c r="D35" s="43"/>
      <c r="E35" s="43"/>
      <c r="F35" s="106"/>
      <c r="G35" s="97" t="s">
        <v>549</v>
      </c>
      <c r="H35" s="27">
        <f>61339+45744.6+47.4+45134.8+806.5+224+77</f>
        <v>153373.29999999999</v>
      </c>
      <c r="I35" s="27">
        <v>131742.9</v>
      </c>
      <c r="J35" s="70">
        <f t="shared" ref="J35:J38" si="4">I35/H35*100</f>
        <v>85.896893396699426</v>
      </c>
    </row>
    <row r="36" spans="1:10">
      <c r="A36" s="148" t="s">
        <v>267</v>
      </c>
      <c r="B36" s="105"/>
      <c r="C36" s="105"/>
      <c r="D36" s="105"/>
      <c r="E36" s="105"/>
      <c r="F36" s="106"/>
      <c r="G36" s="97" t="s">
        <v>550</v>
      </c>
      <c r="H36" s="27">
        <f>10425.2+266462.9+3862.7+9000</f>
        <v>289750.80000000005</v>
      </c>
      <c r="I36" s="27">
        <v>273642</v>
      </c>
      <c r="J36" s="70">
        <f t="shared" si="4"/>
        <v>94.440464012523847</v>
      </c>
    </row>
    <row r="37" spans="1:10">
      <c r="A37" s="149" t="s">
        <v>447</v>
      </c>
      <c r="B37" s="105"/>
      <c r="C37" s="105"/>
      <c r="D37" s="105"/>
      <c r="E37" s="105"/>
      <c r="F37" s="106"/>
      <c r="G37" s="97" t="s">
        <v>551</v>
      </c>
      <c r="H37" s="27">
        <f>0+2119.5+111.6+455.6-276.1</f>
        <v>2410.6</v>
      </c>
      <c r="I37" s="27">
        <f>0+2119.5+111.6+455.6-276.1</f>
        <v>2410.6</v>
      </c>
      <c r="J37" s="70">
        <f t="shared" si="4"/>
        <v>100</v>
      </c>
    </row>
    <row r="38" spans="1:10">
      <c r="A38" s="148" t="s">
        <v>455</v>
      </c>
      <c r="B38" s="43"/>
      <c r="C38" s="43"/>
      <c r="D38" s="43"/>
      <c r="E38" s="43"/>
      <c r="F38" s="106"/>
      <c r="G38" s="97" t="s">
        <v>552</v>
      </c>
      <c r="H38" s="27">
        <v>12566.7</v>
      </c>
      <c r="I38" s="27">
        <v>12484.3</v>
      </c>
      <c r="J38" s="70">
        <f t="shared" si="4"/>
        <v>99.344298821488536</v>
      </c>
    </row>
    <row r="39" spans="1:10">
      <c r="A39" s="148"/>
      <c r="B39" s="43"/>
      <c r="C39" s="43"/>
      <c r="D39" s="43"/>
      <c r="E39" s="43"/>
      <c r="F39" s="106"/>
      <c r="G39" s="97"/>
      <c r="H39" s="73"/>
      <c r="I39" s="73"/>
      <c r="J39" s="73"/>
    </row>
    <row r="40" spans="1:10">
      <c r="A40" s="57" t="s">
        <v>470</v>
      </c>
      <c r="B40" s="42"/>
      <c r="C40" s="42"/>
      <c r="D40" s="42"/>
      <c r="E40" s="42"/>
      <c r="F40" s="59"/>
      <c r="G40" s="60" t="s">
        <v>553</v>
      </c>
      <c r="H40" s="61">
        <f>H41+H42</f>
        <v>13197.6</v>
      </c>
      <c r="I40" s="61">
        <f>I41+I42</f>
        <v>13194.3</v>
      </c>
      <c r="J40" s="61">
        <f>I40/H40*100</f>
        <v>99.974995453718847</v>
      </c>
    </row>
    <row r="41" spans="1:10">
      <c r="A41" s="16" t="s">
        <v>554</v>
      </c>
      <c r="B41" s="18"/>
      <c r="C41" s="18"/>
      <c r="D41" s="18"/>
      <c r="E41" s="18"/>
      <c r="F41" s="24"/>
      <c r="G41" s="75" t="s">
        <v>555</v>
      </c>
      <c r="H41" s="27">
        <v>7592.5</v>
      </c>
      <c r="I41" s="27">
        <v>7590.2</v>
      </c>
      <c r="J41" s="70">
        <f t="shared" ref="J41:J42" si="5">I41/H41*100</f>
        <v>99.969706947645705</v>
      </c>
    </row>
    <row r="42" spans="1:10">
      <c r="A42" s="17" t="s">
        <v>488</v>
      </c>
      <c r="B42" s="18"/>
      <c r="C42" s="18"/>
      <c r="D42" s="18"/>
      <c r="E42" s="18"/>
      <c r="F42" s="24"/>
      <c r="G42" s="75" t="s">
        <v>556</v>
      </c>
      <c r="H42" s="70">
        <v>5605.1</v>
      </c>
      <c r="I42" s="70">
        <v>5604.1</v>
      </c>
      <c r="J42" s="70">
        <f t="shared" si="5"/>
        <v>99.982159105100706</v>
      </c>
    </row>
    <row r="43" spans="1:10">
      <c r="A43" s="17"/>
      <c r="B43" s="18"/>
      <c r="C43" s="18"/>
      <c r="D43" s="18"/>
      <c r="E43" s="18"/>
      <c r="F43" s="24"/>
      <c r="G43" s="75"/>
      <c r="H43" s="70"/>
      <c r="I43" s="70"/>
      <c r="J43" s="70"/>
    </row>
    <row r="44" spans="1:10">
      <c r="A44" s="107" t="s">
        <v>278</v>
      </c>
      <c r="B44" s="43"/>
      <c r="C44" s="43"/>
      <c r="D44" s="43"/>
      <c r="E44" s="43"/>
      <c r="F44" s="76"/>
      <c r="G44" s="72" t="s">
        <v>557</v>
      </c>
      <c r="H44" s="67">
        <f>H45</f>
        <v>0</v>
      </c>
      <c r="I44" s="67">
        <f>I45</f>
        <v>0</v>
      </c>
      <c r="J44" s="67">
        <f>J45</f>
        <v>0</v>
      </c>
    </row>
    <row r="45" spans="1:10">
      <c r="A45" s="17" t="s">
        <v>280</v>
      </c>
      <c r="B45" s="43"/>
      <c r="C45" s="43"/>
      <c r="D45" s="43"/>
      <c r="E45" s="43"/>
      <c r="F45" s="76"/>
      <c r="G45" s="75" t="s">
        <v>558</v>
      </c>
      <c r="H45" s="70">
        <f>50-50</f>
        <v>0</v>
      </c>
      <c r="I45" s="70">
        <f>50-50</f>
        <v>0</v>
      </c>
      <c r="J45" s="70">
        <f>50-50</f>
        <v>0</v>
      </c>
    </row>
    <row r="46" spans="1:10">
      <c r="A46" s="17"/>
      <c r="B46" s="18"/>
      <c r="C46" s="18"/>
      <c r="D46" s="18"/>
      <c r="E46" s="18"/>
      <c r="F46" s="24"/>
      <c r="G46" s="75"/>
      <c r="H46" s="70"/>
      <c r="I46" s="70"/>
      <c r="J46" s="70"/>
    </row>
    <row r="47" spans="1:10">
      <c r="A47" s="57" t="s">
        <v>284</v>
      </c>
      <c r="B47" s="42"/>
      <c r="C47" s="42"/>
      <c r="D47" s="42"/>
      <c r="E47" s="42"/>
      <c r="F47" s="59"/>
      <c r="G47" s="60" t="s">
        <v>559</v>
      </c>
      <c r="H47" s="61">
        <f>H49+H51+H48+H50</f>
        <v>13105.900000000001</v>
      </c>
      <c r="I47" s="61">
        <f>I49+I51+I48+I50</f>
        <v>10362.200000000001</v>
      </c>
      <c r="J47" s="61">
        <f>I47/H47*100</f>
        <v>79.065153862001083</v>
      </c>
    </row>
    <row r="48" spans="1:10">
      <c r="A48" s="68" t="s">
        <v>560</v>
      </c>
      <c r="B48" s="45"/>
      <c r="C48" s="45"/>
      <c r="D48" s="45"/>
      <c r="E48" s="45"/>
      <c r="F48" s="74"/>
      <c r="G48" s="69" t="s">
        <v>561</v>
      </c>
      <c r="H48" s="70">
        <v>768</v>
      </c>
      <c r="I48" s="70">
        <v>551</v>
      </c>
      <c r="J48" s="70">
        <f t="shared" ref="J48:J51" si="6">I48/H48*100</f>
        <v>71.744791666666657</v>
      </c>
    </row>
    <row r="49" spans="1:10">
      <c r="A49" s="17" t="s">
        <v>303</v>
      </c>
      <c r="B49" s="18"/>
      <c r="C49" s="18"/>
      <c r="D49" s="18"/>
      <c r="E49" s="18"/>
      <c r="F49" s="24"/>
      <c r="G49" s="75" t="s">
        <v>562</v>
      </c>
      <c r="H49" s="27">
        <f>10266.8+100+183.6+238.7+312.1</f>
        <v>11101.2</v>
      </c>
      <c r="I49" s="27">
        <v>8574.5</v>
      </c>
      <c r="J49" s="70">
        <f t="shared" si="6"/>
        <v>77.239397542608003</v>
      </c>
    </row>
    <row r="50" spans="1:10">
      <c r="A50" s="17" t="s">
        <v>328</v>
      </c>
      <c r="B50" s="18"/>
      <c r="C50" s="18"/>
      <c r="D50" s="18"/>
      <c r="E50" s="18"/>
      <c r="F50" s="24"/>
      <c r="G50" s="75" t="s">
        <v>563</v>
      </c>
      <c r="H50" s="27">
        <f>1881-1254</f>
        <v>627</v>
      </c>
      <c r="I50" s="27">
        <f>1881-1254</f>
        <v>627</v>
      </c>
      <c r="J50" s="70">
        <f t="shared" si="6"/>
        <v>100</v>
      </c>
    </row>
    <row r="51" spans="1:10">
      <c r="A51" s="17" t="s">
        <v>564</v>
      </c>
      <c r="B51" s="18"/>
      <c r="C51" s="18"/>
      <c r="D51" s="18"/>
      <c r="E51" s="18"/>
      <c r="F51" s="24"/>
      <c r="G51" s="75" t="s">
        <v>565</v>
      </c>
      <c r="H51" s="27">
        <v>609.70000000000005</v>
      </c>
      <c r="I51" s="27">
        <v>609.70000000000005</v>
      </c>
      <c r="J51" s="70">
        <f t="shared" si="6"/>
        <v>100</v>
      </c>
    </row>
    <row r="52" spans="1:10">
      <c r="A52" s="17"/>
      <c r="B52" s="18"/>
      <c r="C52" s="18"/>
      <c r="D52" s="18"/>
      <c r="E52" s="18"/>
      <c r="F52" s="24"/>
      <c r="G52" s="75"/>
      <c r="H52" s="27"/>
      <c r="I52" s="27"/>
      <c r="J52" s="27"/>
    </row>
    <row r="53" spans="1:10">
      <c r="A53" s="83" t="s">
        <v>342</v>
      </c>
      <c r="B53" s="43"/>
      <c r="C53" s="43"/>
      <c r="D53" s="43"/>
      <c r="E53" s="43"/>
      <c r="F53" s="76"/>
      <c r="G53" s="72" t="s">
        <v>566</v>
      </c>
      <c r="H53" s="73">
        <f>H54+H55</f>
        <v>90569.4</v>
      </c>
      <c r="I53" s="73">
        <f>I54+I55</f>
        <v>90569</v>
      </c>
      <c r="J53" s="61">
        <f>I53/H53*100</f>
        <v>99.999558349729611</v>
      </c>
    </row>
    <row r="54" spans="1:10">
      <c r="A54" s="16" t="s">
        <v>343</v>
      </c>
      <c r="B54" s="18"/>
      <c r="C54" s="18"/>
      <c r="D54" s="18"/>
      <c r="E54" s="18"/>
      <c r="F54" s="24"/>
      <c r="G54" s="75" t="s">
        <v>567</v>
      </c>
      <c r="H54" s="27">
        <v>1192</v>
      </c>
      <c r="I54" s="27">
        <v>1191.5999999999999</v>
      </c>
      <c r="J54" s="70">
        <f t="shared" ref="J54:J55" si="7">I54/H54*100</f>
        <v>99.966442953020135</v>
      </c>
    </row>
    <row r="55" spans="1:10">
      <c r="A55" s="16" t="s">
        <v>348</v>
      </c>
      <c r="B55" s="18"/>
      <c r="C55" s="18"/>
      <c r="D55" s="18"/>
      <c r="E55" s="18"/>
      <c r="F55" s="24"/>
      <c r="G55" s="75" t="s">
        <v>568</v>
      </c>
      <c r="H55" s="27">
        <f>40000+1841+4324+228.7+42983.7</f>
        <v>89377.4</v>
      </c>
      <c r="I55" s="27">
        <f>40000+1841+4324+228.7+42983.7</f>
        <v>89377.4</v>
      </c>
      <c r="J55" s="70">
        <f t="shared" si="7"/>
        <v>100</v>
      </c>
    </row>
    <row r="56" spans="1:10">
      <c r="A56" s="17"/>
      <c r="B56" s="18"/>
      <c r="C56" s="18"/>
      <c r="D56" s="18"/>
      <c r="E56" s="18"/>
      <c r="F56" s="24"/>
      <c r="G56" s="75"/>
      <c r="H56" s="27"/>
      <c r="I56" s="27"/>
      <c r="J56" s="27"/>
    </row>
    <row r="57" spans="1:10">
      <c r="A57" s="107" t="s">
        <v>516</v>
      </c>
      <c r="B57" s="43"/>
      <c r="C57" s="43"/>
      <c r="D57" s="43"/>
      <c r="E57" s="43"/>
      <c r="F57" s="76"/>
      <c r="G57" s="72" t="s">
        <v>569</v>
      </c>
      <c r="H57" s="73">
        <f>H58</f>
        <v>2404.8000000000002</v>
      </c>
      <c r="I57" s="73">
        <f>I58</f>
        <v>2404.5</v>
      </c>
      <c r="J57" s="61">
        <f>I57/H57*100</f>
        <v>99.987524950099797</v>
      </c>
    </row>
    <row r="58" spans="1:10">
      <c r="A58" s="17" t="s">
        <v>517</v>
      </c>
      <c r="B58" s="18"/>
      <c r="C58" s="18"/>
      <c r="D58" s="18"/>
      <c r="E58" s="18"/>
      <c r="F58" s="24"/>
      <c r="G58" s="75" t="s">
        <v>570</v>
      </c>
      <c r="H58" s="27">
        <v>2404.8000000000002</v>
      </c>
      <c r="I58" s="27">
        <v>2404.5</v>
      </c>
      <c r="J58" s="70">
        <f t="shared" ref="J58" si="8">I58/H58*100</f>
        <v>99.987524950099797</v>
      </c>
    </row>
    <row r="59" spans="1:10">
      <c r="A59" s="17"/>
      <c r="B59" s="18"/>
      <c r="C59" s="18"/>
      <c r="D59" s="18"/>
      <c r="E59" s="18"/>
      <c r="F59" s="24"/>
      <c r="G59" s="75"/>
      <c r="H59" s="27"/>
      <c r="I59" s="27"/>
      <c r="J59" s="27"/>
    </row>
    <row r="60" spans="1:10">
      <c r="A60" s="107" t="s">
        <v>375</v>
      </c>
      <c r="B60" s="43"/>
      <c r="C60" s="43"/>
      <c r="D60" s="43"/>
      <c r="E60" s="43"/>
      <c r="F60" s="76"/>
      <c r="G60" s="72" t="s">
        <v>571</v>
      </c>
      <c r="H60" s="73">
        <f>H61</f>
        <v>124.8</v>
      </c>
      <c r="I60" s="73">
        <f>I61</f>
        <v>124.8</v>
      </c>
      <c r="J60" s="61">
        <f>I60/H60*100</f>
        <v>100</v>
      </c>
    </row>
    <row r="61" spans="1:10">
      <c r="A61" s="17" t="s">
        <v>378</v>
      </c>
      <c r="B61" s="18"/>
      <c r="C61" s="18"/>
      <c r="D61" s="18"/>
      <c r="E61" s="18"/>
      <c r="F61" s="24"/>
      <c r="G61" s="75" t="s">
        <v>572</v>
      </c>
      <c r="H61" s="27">
        <v>124.8</v>
      </c>
      <c r="I61" s="27">
        <v>124.8</v>
      </c>
      <c r="J61" s="70">
        <f t="shared" ref="J61" si="9">I61/H61*100</f>
        <v>100</v>
      </c>
    </row>
    <row r="62" spans="1:10">
      <c r="A62" s="17"/>
      <c r="B62" s="18"/>
      <c r="C62" s="18"/>
      <c r="D62" s="18"/>
      <c r="E62" s="18"/>
      <c r="F62" s="24"/>
      <c r="G62" s="75"/>
      <c r="H62" s="27"/>
      <c r="I62" s="27"/>
      <c r="J62" s="27"/>
    </row>
    <row r="63" spans="1:10">
      <c r="A63" s="108" t="s">
        <v>573</v>
      </c>
      <c r="B63" s="109"/>
      <c r="C63" s="109"/>
      <c r="D63" s="109"/>
      <c r="E63" s="109"/>
      <c r="F63" s="110"/>
      <c r="G63" s="111" t="s">
        <v>574</v>
      </c>
      <c r="H63" s="150">
        <f>H65</f>
        <v>8504</v>
      </c>
      <c r="I63" s="150">
        <f>I65</f>
        <v>7653.6</v>
      </c>
      <c r="J63" s="61">
        <f>I63/H63*100</f>
        <v>90</v>
      </c>
    </row>
    <row r="64" spans="1:10">
      <c r="A64" s="17" t="s">
        <v>575</v>
      </c>
      <c r="B64" s="18"/>
      <c r="C64" s="18"/>
      <c r="D64" s="18"/>
      <c r="E64" s="18"/>
      <c r="F64" s="24"/>
      <c r="G64" s="75"/>
      <c r="H64" s="27"/>
      <c r="I64" s="27"/>
      <c r="J64" s="27"/>
    </row>
    <row r="65" spans="1:10">
      <c r="A65" s="17" t="s">
        <v>576</v>
      </c>
      <c r="B65" s="18"/>
      <c r="C65" s="18"/>
      <c r="D65" s="18"/>
      <c r="E65" s="18"/>
      <c r="F65" s="24"/>
      <c r="G65" s="25">
        <v>1401</v>
      </c>
      <c r="H65" s="27">
        <f>5765+317+1005+1417</f>
        <v>8504</v>
      </c>
      <c r="I65" s="27">
        <v>7653.6</v>
      </c>
      <c r="J65" s="70">
        <f t="shared" ref="J65" si="10">I65/H65*100</f>
        <v>90</v>
      </c>
    </row>
    <row r="66" spans="1:10">
      <c r="A66" s="68"/>
      <c r="B66" s="42"/>
      <c r="C66" s="42"/>
      <c r="D66" s="42"/>
      <c r="E66" s="42"/>
      <c r="F66" s="151"/>
      <c r="G66" s="152"/>
      <c r="H66" s="61"/>
      <c r="I66" s="61"/>
      <c r="J66" s="61"/>
    </row>
    <row r="67" spans="1:10">
      <c r="A67" s="17"/>
      <c r="B67" s="42"/>
      <c r="C67" s="42"/>
      <c r="D67" s="42"/>
      <c r="E67" s="42"/>
      <c r="F67" s="59"/>
      <c r="G67" s="152"/>
      <c r="H67" s="61"/>
      <c r="I67" s="61"/>
      <c r="J67" s="61"/>
    </row>
    <row r="68" spans="1:10">
      <c r="A68" s="153" t="s">
        <v>577</v>
      </c>
      <c r="B68" s="154"/>
      <c r="C68" s="154"/>
      <c r="D68" s="154"/>
      <c r="E68" s="154"/>
      <c r="F68" s="155"/>
      <c r="G68" s="156"/>
      <c r="H68" s="157">
        <f>H10+H24+H27+H34+H40+H47+H63+H53+H57+H44+H31+H60</f>
        <v>636743.4</v>
      </c>
      <c r="I68" s="157">
        <f>I10+I24+I27+I34+I40+I47+I63+I53+I57+I44+I31+I60</f>
        <v>592424.39999999991</v>
      </c>
      <c r="J68" s="157">
        <f>I68/H68*100</f>
        <v>93.039739398947816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мун.прогр</vt:lpstr>
      <vt:lpstr>вед</vt:lpstr>
      <vt:lpstr>распред</vt:lpstr>
      <vt:lpstr>функц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BuinovaVV</dc:creator>
  <cp:lastModifiedBy>BuinovaVV</cp:lastModifiedBy>
  <dcterms:created xsi:type="dcterms:W3CDTF">2015-02-17T08:21:08Z</dcterms:created>
  <dcterms:modified xsi:type="dcterms:W3CDTF">2015-02-17T08:27:09Z</dcterms:modified>
</cp:coreProperties>
</file>